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ARQ MIRIAM\UNISTMO 2025\OBRAS\ACABADO LSMI_TEH2025\"/>
    </mc:Choice>
  </mc:AlternateContent>
  <xr:revisionPtr revIDLastSave="0" documentId="13_ncr:1_{409AFDFC-A233-4CE3-AD4B-831C050360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RTIDAS" sheetId="6" r:id="rId1"/>
    <sheet name="CATALOGO " sheetId="9" r:id="rId2"/>
    <sheet name="Hoja1" sheetId="10" r:id="rId3"/>
  </sheets>
  <definedNames>
    <definedName name="_xlnm._FilterDatabase" localSheetId="1" hidden="1">'CATALOGO '!$B$2:$B$102</definedName>
    <definedName name="_xlnm.Print_Area" localSheetId="1">'CATALOGO '!$A$1:$G$78</definedName>
    <definedName name="_xlnm.Print_Area" localSheetId="0">PARTIDAS!$A$1:$J$30</definedName>
    <definedName name="_xlnm.Print_Titles" localSheetId="1">'CATALOGO '!$1:$10</definedName>
  </definedNames>
  <calcPr calcId="181029"/>
</workbook>
</file>

<file path=xl/calcChain.xml><?xml version="1.0" encoding="utf-8"?>
<calcChain xmlns="http://schemas.openxmlformats.org/spreadsheetml/2006/main">
  <c r="I22" i="6" l="1"/>
  <c r="I21" i="6"/>
  <c r="J20" i="6" l="1"/>
  <c r="G52" i="9"/>
  <c r="G51" i="9"/>
  <c r="A5" i="9"/>
  <c r="A4" i="9"/>
  <c r="A7" i="9" l="1"/>
  <c r="D13" i="10" l="1"/>
  <c r="E13" i="10"/>
  <c r="F13" i="10"/>
  <c r="G13" i="10"/>
  <c r="C13" i="10"/>
  <c r="D12" i="10"/>
  <c r="D14" i="10" s="1"/>
  <c r="D16" i="10" s="1"/>
  <c r="F12" i="10"/>
  <c r="F14" i="10" s="1"/>
  <c r="F16" i="10" s="1"/>
  <c r="C12" i="10"/>
  <c r="E10" i="10"/>
  <c r="E12" i="10" s="1"/>
  <c r="E14" i="10" s="1"/>
  <c r="E16" i="10" s="1"/>
  <c r="F10" i="10"/>
  <c r="G9" i="10"/>
  <c r="F9" i="10"/>
  <c r="G8" i="10"/>
  <c r="G12" i="10" s="1"/>
  <c r="G14" i="10" s="1"/>
  <c r="G16" i="10" s="1"/>
  <c r="F7" i="10"/>
  <c r="E9" i="10"/>
  <c r="E7" i="10"/>
  <c r="D10" i="10"/>
  <c r="D7" i="10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7" i="9"/>
  <c r="G26" i="9"/>
  <c r="G20" i="9"/>
  <c r="G19" i="9"/>
  <c r="G13" i="9"/>
  <c r="G14" i="9"/>
  <c r="G15" i="9"/>
  <c r="G16" i="9"/>
  <c r="G12" i="9"/>
  <c r="G25" i="9" l="1"/>
  <c r="G24" i="9"/>
  <c r="G28" i="9" s="1"/>
  <c r="A2" i="9" l="1"/>
  <c r="G71" i="9" l="1"/>
  <c r="J23" i="6" l="1"/>
  <c r="G21" i="9" l="1"/>
  <c r="J19" i="6" s="1"/>
  <c r="A3" i="9" l="1"/>
  <c r="G17" i="9" l="1"/>
  <c r="G73" i="9" s="1"/>
  <c r="J18" i="6" l="1"/>
  <c r="G74" i="9" l="1"/>
  <c r="G75" i="9" s="1"/>
  <c r="J26" i="6" l="1"/>
  <c r="J28" i="6" l="1"/>
  <c r="J30" i="6" s="1"/>
</calcChain>
</file>

<file path=xl/sharedStrings.xml><?xml version="1.0" encoding="utf-8"?>
<sst xmlns="http://schemas.openxmlformats.org/spreadsheetml/2006/main" count="211" uniqueCount="155">
  <si>
    <t>CLAVE</t>
  </si>
  <si>
    <t>UNIDAD</t>
  </si>
  <si>
    <t xml:space="preserve">CANTIDAD </t>
  </si>
  <si>
    <t>P. UNITARIO</t>
  </si>
  <si>
    <t>IMPORTE</t>
  </si>
  <si>
    <t>TOTAL DE ALBAÑILERIA Y ACABADOS</t>
  </si>
  <si>
    <t xml:space="preserve"> </t>
  </si>
  <si>
    <t>PARTIDAS</t>
  </si>
  <si>
    <t>TOTAL</t>
  </si>
  <si>
    <t>POR PARTIDAS</t>
  </si>
  <si>
    <t>CAP. 5</t>
  </si>
  <si>
    <t>INSTALACIONES</t>
  </si>
  <si>
    <t xml:space="preserve">SUBTOTAL </t>
  </si>
  <si>
    <t>TOTAL OBRA</t>
  </si>
  <si>
    <t>PRECIO EN LETRAS</t>
  </si>
  <si>
    <t>SUBTOTAL</t>
  </si>
  <si>
    <t xml:space="preserve">TOTAL DEL PRESUPUESTO </t>
  </si>
  <si>
    <t>I.V.A. 16.00%</t>
  </si>
  <si>
    <t>I.V.A. 16%</t>
  </si>
  <si>
    <t>DESCRIPCIÓN:</t>
  </si>
  <si>
    <t>TOTAL DE INSTALACIONES</t>
  </si>
  <si>
    <t>B) INSTALACIÓN ELÉCTRICA, RED Y ALARMAS</t>
  </si>
  <si>
    <t>ALBAÑILERÍA Y ACABADOS</t>
  </si>
  <si>
    <t>TOTAL DE OBRA EXTERIOR</t>
  </si>
  <si>
    <t>CAP. 6</t>
  </si>
  <si>
    <t>OBRA EXTERIOR</t>
  </si>
  <si>
    <t>DESCRIPCIÓN</t>
  </si>
  <si>
    <t>A) INSTALACIÓN HIDRO-SANITARIA</t>
  </si>
  <si>
    <t>CAP. 4</t>
  </si>
  <si>
    <t>m²</t>
  </si>
  <si>
    <t>Lote</t>
  </si>
  <si>
    <t>CAP. 7</t>
  </si>
  <si>
    <t>UNIVERSIDAD DEL ISTMO</t>
  </si>
  <si>
    <t>TEHUANTEPEC   -    IXTEPEC    -    JUCHITÀN</t>
  </si>
  <si>
    <t>Pza</t>
  </si>
  <si>
    <t>ml</t>
  </si>
  <si>
    <t>CAPITULO 4: ALBAÑILERÍA Y ACABADOS</t>
  </si>
  <si>
    <t>CAPITULO 5: CANCELERÍA, HERRERÍA Y CARPINTERÍA</t>
  </si>
  <si>
    <t>CANCELERÍA, HERRERÍA Y CARPINTERÍA</t>
  </si>
  <si>
    <t>TOTAL DE CANCELERÍA, HERRERÍA Y CARPINTERÍA</t>
  </si>
  <si>
    <t>CAPITULO 6: INSTALACIONES</t>
  </si>
  <si>
    <t>APLICACIÓN DE PINTURA 100% ACRILICA VINIMEX MCA. COMEX, SIMILAR O SUPERIOR, ACABADO MATE BASE AGUA, EN MUROS, COLUMNAS, TRABES Y PLAFÓN. COLOR BLANCO OSTIÓN Y BLANCO AMANECER EN INTERIORES Y COLOR SIMILAR A EDIFICIOS EXISTENTES EN EXTERIOR, DENSIDAD DE 1.025 - 1.38 g/ml, SOLIDOS EN PESO 50% MÍNIMO, APLICADO SOBRE UNA CAPA DE SELLADOR, TRABAJO TERMINADO A DOS MANOS. INCLUYE:  PREPARACIÓN DE LA SUPERFICIE CON SELLADOR ENTINTABLE COLOR BLANCO MCA.COMEX, REBABEADO, BOQUILLAS, RESANES Y PLASTE NECESARIO, ELEVACIONES, TRAZO, MATERIAL, HERRAMIENTA, MANO DE OBRA Y LIMPIEZA DEL ÁREA DE TRABAJO.</t>
  </si>
  <si>
    <t>SUMINISTRO Y APLICACIÓN DE PINTURA ACRILICA VINIMEX, MCA. COMEX, SIMILAR O SUPERIOR, ACABADO SATINADO LAVABLE, EN ZOCLO DE CONCRETO CON ACABADO APARENTE O APLANADO, DE 10 cm. DE ESPESOR, COLOR INDICADO EN OBRA. INCLUYE: TRAZO, BOQUILLAS, MATERIALES, EQUIPO, MANO DE OBRA Y LIMPIEZA DEL ÁREA DE TRABAJO.</t>
  </si>
  <si>
    <t>CAPITULO 7: OBRA EXTERIOR</t>
  </si>
  <si>
    <t>m³</t>
  </si>
  <si>
    <t>ml.</t>
  </si>
  <si>
    <t>SUMINISTRO E INSTALACIÓN DE MINGITORIO ECOLÓGICO MODELO BARON DE BAJO CONSUMO, DE 64 X 36 X 34 CM. INCLUYE:  KIT DE INSTALACIÓN, LLAVE DE RESORTE CROMADA, PRUEBAS, MATERIALES, MANO DE OBRA, HERRAMIENTA Y TODO LO NECESARIO PARA SU CORRECTA INSTALACIÓN.</t>
  </si>
  <si>
    <t>TRAZO Y NIVELACIÓN MANUAL PARA ESTABLECER EJES, BANCO DE NIVEL Y REFERENCIAS, INCLUYE: MATERIALES, MANO DE OBRA, EQUIPO Y HERRAMIENTA.</t>
  </si>
  <si>
    <t>SUMINISTRO Y COLOCACIÓN DE TARJA DE ACERO INOXIDABLE DE 40X40X25 cm, ACABADO ESMALTADO, MARCA TEKA BE O SIMILAR. INCLUYE: CONTRACANASTA, CESPOL DE PVC, LLAVE  CUELLO DE GANZO RUGO-7F, CHAPETON CROMADOS, ACCESORIOS,  ELEMENTOS DE FIJACIÓN, MANO DE OBRA,  Y HERRAMIENTA.</t>
  </si>
  <si>
    <t>EXCAVACION DE CEPA (TIPO CAJÓN) POR MEDIOS MANUALES, EN MATERIAL TIPO "B" A UNA PROFUNDIDAD DE 0 A 2.0 m, INCLUYE: AFINE DE TALUD, ACARREO DENTRO Y FUERA DE LA OBRA DEL MATERIAL NO UTILIZADO PRODUCTO DE EXCAVACIÓN A 100 m FUERA DE LA OBRA, HERRAMIENTA Y TODO LO NECESARIO PARA SU CORRECTA EJECUCIÓN.</t>
  </si>
  <si>
    <t>MURETE DE ENRASE EN CIMENTACIÓN CON TABICÒN PESADO DE 10X14X28 cm, ASENTADO CON MORTERO CEMENTO-ARENA 1:5 DE 14 cm DE ESPESOR. INCLUYE: MATERIAL, MANO DE OBRA, HERRAMIENTA Y EQUIPO.</t>
  </si>
  <si>
    <t>RELLENO CON MATERIAL DE BANCO, COMPACTADO CON PISÓN DE MANO EN CAPAS NO MAYORES DE 20 cm. INCLUYE: SUMINISTRO DE TODOS LOS MATERIALES, ADICIÓN DEL AGUA NECESARIA, MANO DE OBRA, EQUIPO Y HERRAMIENTA.</t>
  </si>
  <si>
    <t>DENTELLÒN PARA BANQUETA DE 30X15 cm DE CONCRETO HECHO EN OBRA DE F'c=200 kg/cm², ARMADA CON EST DEL No. 2 A CADA 25 cm, 4 VARILLAS DE 3/8" Y BARBAS DE ACERO DEL No. 2 DE 63 cm DE DESARROLLO. INCLUYE: FORJADO DE NARIZ CON CIMBRA APARENTE, MATERIALES, ACARREOS, CIMBRADO, COLADO, MANO DE OBRA, EQUIPO Y HERRAMIENTA.</t>
  </si>
  <si>
    <t>PLANTILLA DE 5 cm DE ESPESOR DE CONCRETO HECHO EN OBRA DE F'C=100 kg/cm2. INCLUYE: PREPARACIÓN DE LA SUPERFICIE, NIVELACIÓN, MAESTREADO, COLADO, MANO DE OBRA, EQUIPO Y HERRAMIENTA.</t>
  </si>
  <si>
    <t>BANQUETA DE 10 cm DE ESPESOR DE CONCRETO DE F'c=150 kg/cm², T.M.A. 3/4" ACABADO ESCOBILLADO, INCLUYE: CIMBRADO, COLADO, JUNTAS CON VOLTEADOR A CADA 1.50 ml, CURADO, DESCIMBRADO, MATERIALES, MANO DE OBRA, EQUIPO Y HERRAMIENTA.</t>
  </si>
  <si>
    <t>FIRME DE CONCRETO F'c=200 kg/cm², DE 10 cm  DE ESPESOR, REFORZADA CON MALLA ELECTROSOLDADA DE 6X6/10-10, ACABADO FINO RAYADO CON ESCOBA. INCLUYE: COLADO EN SECCIONES, COMPACTACION Y PREPARACIÓN DE LA SUPERFICIE A COLAR, NIVELACIÓN, MAESTREADO, ACABADO CON VOLTEADOR, TRASLAPES DE MALLA DE 15 cm, CURADO DURANTE 7 DÍAS (3 VECES AL DÍA) COMO MÍNIMO.</t>
  </si>
  <si>
    <t>PISO DE 15 cm ACABADADO ESTRIADO PARA RAMPA VEHICULAR, DE CONCRETO HIDRÁULICO F´C=250 kg/cm² REFORZADO CON MALLA ELECTROSOLDADA 66/10-10, ACABADO ESTAMPADO, INCLUYE:  NIVELACIÒN, CIMBRADO DE FRONTERAS, TRASLAPES DE MALLA DE 15 cm, COLADO, CURADO DURANTE 7 DIAS (3 VECES AL DIA), DESCIMBRADO, MANO DE OBRA, HERRAMIENTA Y MATERIALES.</t>
  </si>
  <si>
    <t>P.N. OBRA EXTERIOR Y ACABADOS DEL LABORATORIO DE SIMULACIÒN Y MANUFACTURA INDUSTRIAL EN LA UNIVERSIDAD DEL ISTMO CAMPUS TEHUANTEPEC.</t>
  </si>
  <si>
    <t>LIMPIEZA GENERAL DE LA OBRA. INCLUYE: TENDIDO DE MATERIAL DE RELLENO Y EXTRACCIÓN DE MATERIAL DE ESCOMBRO FUERA DE LA OBRA.</t>
  </si>
  <si>
    <t>SUMINISTRO Y COLOCACIÓN DE ARBOTANTE EXTERIOR DE LED DE 50 WATTS, MODELO MEISSA, MARCA TECNOLITE. INCLUYE: CABLEADO AL TABLERO CON CONDUCTOR THHW-LS MARCA CONDUMEX VINANEL XXI CALIBRE 12 PARA LINEA, NEUTRO Y TIERRA FÍSICA, CONEXIÓN, PRUEBAS Y TODO LO NECESARIO PARA SU BUEN FUNCIONAMIENTO.</t>
  </si>
  <si>
    <t>SUMINISTRO Y COLOCACIÓN DE REFLECTOR EXTERIOR DE LED DE 30 WATTS, MODELO SANSUNA III, MARCA TECNOLITE. INCLUYE: CABLEADO AL TABLERO CON CONDUCTOR THHW-LS MARCA CONDUMEX VINANEL XXI CALIBRE 12 PARA LINEA, NEUTRO Y TIERRA FÍSICA, CONEXIÓN, PRUEBAS Y TODO LO NECESARIO PARA SU BUEN FUNCIONAMIENTO.</t>
  </si>
  <si>
    <t>SUMINISTRO Y COLOCACIÓN DE CONTACTO MONOFÁSICO POLARIZADO DUPLEX DE 15 AMP. EN MURO A 70 CM DEL NPT. INCLUYE: SUMINISTRO Y COLOCACIÓN DE PLACA CHASIS, CABLEADO AL TABLERO CON CONDUCTOR THHW-LS MARCA CONDUMEX VINANEL XXI CALIBRE 10 PARA LINEA Y NEUTRO Y CABLE DESNUDO CALIBRE 10 PARA TIERRA FÍSICA, CONTACTO LÍNEA MODUS BLANCO, MARCA BTICINO, PRUEBA Y TODO LO NECESARIO PARA SU BUEN FUNCIONAMIENTO.</t>
  </si>
  <si>
    <t>SUMINISTRO Y COLOCACIÓN DE CONTACTO MONOFÁSICO SENCILLO POLARIZADO Y ATERRIZADO DUPLEX DE 15 AMP. EN MURO A 120 CM DEL NPT. INCLUYE: SUMINISTRO Y COLOCACIÓN DE PLACA CHASIS, CABLEADO AL TABLERO CON CONDUCTOR THHW-LS MARCA CONDUMEX VINANEL XXI CALIBRE 10 PARA LINEA Y NEUTRO Y CABLE DESNUDO CALIBRE 10 PARA TIERRA FÍSICA, CONTACTO LÍNEA MODUS BLANCO, MARCA BTICINO, PRUEBA Y TODO PARA SU BUEN FUNCIONAMIENTO.</t>
  </si>
  <si>
    <t>SUMINISTRO Y COLOCACIÓN DE  CONTACTO MONOFÁSICO SENCILLO POLARIZADO Y ATERRIZADO DE 15 AMPERES EN TECHO, INCLUYE: SUMINISTRO Y COLOCACIÓN DE PLACA CHASIS, CABLEADO AL TABLERO CON CONDUCTOR THHW-LS MARCA CONDUMEX VINANEL XXI CALIBRE 10 PARA LINEA Y NEUTRO Y CABLE DESNUDO CALIBRE 10 PARA TIERRA FÍSICA, CONTACTO LÍNEA MODUS BLANCO, MARCA BTICINO, PRUEBA Y TODO PARA SU BUEN FUNCIONAMIENTO.</t>
  </si>
  <si>
    <t>SUMINISTRO Y COLOCACIÓN DE CONTACTO MONOFÁSICO SENCILLO POLARIZADO Y ATERRIZADO DE 15 AMPERES EN PISO, A 0.30 CMS. DEL NPT, INCLUYE:  SUMINISTRO Y COLOCACIÓN DE PLACA CHASIS, CABLEADO AL TABLERO CON CONDUCTOR THHW-LS MARCA CONDUMEX VINANEL XXI CALIBRE 10 PARA LINEA Y NEUTRO Y CABLE DESNUDO CALIBRE 10 PARA TIERRA FÍSICA, CONTACTO LÍNEA MODUS BLANCO, MARCA BTICINO, PRUEBA Y TODO PARA SU BUEN FUNCIONAMIENTO.</t>
  </si>
  <si>
    <t>SUMINISTRO Y CONEXIÓN DE INTERRUPTOR TERMOMAGNÉTICO JDA36020 DE 3X20 AMPERES, MARCA SQUARE D. INLCUYE: MANO DE OBRA, HERRAMIENTA, ANDAMIOS, PRUEBAS, LIMPIEZA DEL AREA DE TRABAJO Y TODO LO NECESARIO PARA SU CORRECTO FUNCIONAMIENTO.</t>
  </si>
  <si>
    <t>SUMINISTRO Y CONEXIÓN DE INTERRUPTOR TERMOMAGNÉTICO JDA36050 DE 3X50 AMPERES, MARCA SQUARE D. INLCUYE: MANO DE OBRA, HERRAMIENTA, ANDAMIOS, PRUEBAS, LIMPIEZA DEL AREA DE TRABAJO Y TODO LO NECESARIO PARA SU CORRECTO FUNCIONAMIENTO.</t>
  </si>
  <si>
    <t>SUMINISTRO Y CONEXIÓN DE INTERRUPTOR TERMOMAGNÉTICO JDA36070 DE 3X70 AMPERES, MARCA SQUARE D. INLCUYE: MANO DE OBRA, HERRAMIENTA, ANDAMIOS, PRUEBAS, LIMPIEZA DEL AREA DE TRABAJO Y TODO LO NECESARIO PARA SU CORRECTO FUNCIONAMIENTO.</t>
  </si>
  <si>
    <t>SUMINISTRO Y COLOCACIÓN DE LUMINARIA DE SOBREPONER,  LED DE 24 WATTS, MODELO ALGEDI IV, MARCA TECNOLITE. INCLUYE:  INCLUYE: TUBERÌA LICUATITE DEL REGISTRO A LA LUMINARÌA, CONECTORES, CABLEADO AL TABLERO CON CONDUCTOR THHW-LS MARCA CONDUMEX VINANEL XXI CALIBRE 12 PARA LINEA, NEUTRO Y TIERRA FÍSICA, CONEXION, APAGADORES, PLACAS, TAPA PARA CAJA DE REGISTRO GALVANIZADA DE 19MM, MATERIAL PARA FIJACIÓN, TAQUETES, PRUEBA Y TODO LO NECESARIO PARA SU BUEN FUNCIONAMIENTO.</t>
  </si>
  <si>
    <t>SUMINISTRO Y COLOCACIÓN DE CONTACTO MONOFÁSICO DÚPLEX DE 15 AMPERES, A 15 CM SOBRE EL PISO. INCLUYE: CABLEADO AL TABLERO CON CONDUCTOR THHW-LS MARCA CONDUMEX VINANEL XXI CALIBRE 10 PARA LINEA Y NEUTRO Y CABLE DESNUDO CALIBRE 10 PARA TIERRA FÍSICA, CONTACTO LÍNEA MODUS BLANCO, MARCA BTICINO, PRUEBA Y TODO PARA SU BUEN FUNCIONAMIENTO.</t>
  </si>
  <si>
    <t>SUMINISTRO Y CONEXIÓN PARA RED LAN (CABLE UTP) A 0.30 CMS. DEL NPT, INCLUYE: PLACA ETHERNET DE UN PUERTO, CABLEADO CON CABLE UTP CATEGORÍA 6 DE LA SALIDA AL CONCENTRADOR DEJANDO PUNTAS DE 2.5 m, JACK RJ45, CONECTOR PLUG RJ45, RETIRO DE MATERIAL SOBRANTE FUERA DE OBRA, PRUEBA Y TODO LO NECESARIO PARA SU BUEN FUNCIONAMIENTO.</t>
  </si>
  <si>
    <t>SUMINISTRO Y CONEXIÓN PARA RED LAN (CABLE UTP) A 0.30 CMS. DEL NPT, INCLUYE: PLACA ETHERNET DE DOS PUERTOS, CABLEADO CON CABLE UTP CATEGORÍA 6 DE LA SALIDA AL CONCENTRADOR DEJANDO PUNTAS DE 2.5 m, JACK RJ45, CONECTOR PLUG RJ45, RETIRO DE MATERIAL SOBRANTE FUERA DE OBRA, PRUEBA Y TODO LO NECESARIO PARA SU BUEN FUNCIONAMIENTO.</t>
  </si>
  <si>
    <t>APLANADO ACABADO FINO CON CEMENTO ARENA PROP. 1:4 A PLOMO Y REGLA DE 2 A 2.5 cm. DE ESPESOR, PREPARACIÓN DE LA SUPERFICIE POR APLANAR (PICADO Y/O HUMEDECIDO DEPENDIENDO DE LA SUPERFICIE), CURADO Y DEJANDO PARTIR EL REPELLADO, ACABADO CON FLOTA O PLANA DE MADERA HASTA OBTENER TEXTURA UNIFORME, SIN OQUEDADES, RAYONES, PROTUBERANCIAS. INCLUYE: MATERIAL, MANO DE OBRA, ANDAMIOS, REMATES Y ARISTAS A REGLA, BOQUILLAS Y RECORTES DE APLANADO PARA ZOCLO.</t>
  </si>
  <si>
    <t>FABRICACIÒN DE MESETA PARA LAVABOS, DE 1.35 X 0.50 M, A BASE DE ESTRUCTURA DE CANAL Y POSTES USG RECUBIERTAS CON PLACA TABLACEMENTO, ACABADO CON BASECOAT TERMINADO PULIDO; DEJANDO PASOS PARA LAS INSTALACIONES. INCLUYE: MATERIAL, MANO DE OBRA, HERRAMIENTA, RECORTES, ESQUINEROS, Y TODO LO NECESARIO PARA SU CORRECTA INSTALACIÒN.</t>
  </si>
  <si>
    <t>SUMINISTRO Y COLOCACION DE MAMPARAS EN BAÑOS CON MARCOS DE PERFIL DE ALUMINIO DE 2" Y DUELA COLOR CHAMPAGÑE, DE 1.70 m DE ALTURA, PUERTAS DE 0.80 X 1.50 m, FIJADA AL PISO A 30 cm DEL N.P.T. Y AL MURO CON TAQUETES EXPANSIVOS. INCLUYE: PASADOR PARA MAMPARA-CROMADO AMERICANO, HERRAJES DE ACERO INOXIDABLE, SOLDARURA, REMACHES, TORNILLERÍA, TAQUETES Y TODO LO NECESARIO PARA SU BUEN FUNCIONAMIENTO.</t>
  </si>
  <si>
    <t>SUMINISTRO Y COLOCACION DE WC DE DOS PIEZAS, FABRICADO EN CERÁMICA VITRIFICADO COLOR BLANCO,  MODELO ARONA MARCA URREA O SIMILAR, DESCARGA SENCILLA DE 4.8 lt. INCLUYE: ASIENTO, LLAVE DE CONTROL, PIJAS, JUNTA PROHEL Y TODO LO NECESARIO PARA SU CORRECTA INSTALACIÓN.</t>
  </si>
  <si>
    <t>SUMINISTRO E INSTALACIÓN DE LAVABO DE SOBREPONER LV1021A022 DE 50 X 45 cm FABRICADO EN CERAMICA COLOR BLANCO MARCA URREA O SIMILAR. INCLUYE: MEZCLADORA MONOMANDO MODELO 23-MCC CUADRADO ALTO ACABADO CROMO, MARCA RUGO O SIMILAR, CESPOL CROMADO, MANO DE OBRA, HERRAMIENTA Y TODOS LOS MATERIALES PARA SU CORRECTA INSTALACIÓN.</t>
  </si>
  <si>
    <t>SUMINISTRO Y COLOCACIÓN DE LUMINARIA DE SUSPENDER, HIGH BAY LED DE 100 WATTS, MODELO SECUNDA I, 100UFOLEDL65MVN, MARCA TECNOLITE. INCLUYE: TUBERÌA LICUATITE DE LA CAJA REGISTRO A LA LUMINARÌA,  CONECTORES, CABLEADO AL TABLERO CON CONDUCTOR  CON CONDUCTOR THHW-LS MARCA CONDUMEX VINANEL XXI CALIBRE 12 PARA LINEA, NEUTRO Y TIERRA FÍSICA, CONEXIÓN, MATERIAL PARA COLGANTEO, ALAMBRE GALVANIZADO, APAGADORES, PLACAS, CONECTOR GLÁNDULA DE 1/2", CABLE DE ACERO DE 1/8", CONECTOR PERRO DE 1/8", PRUEBAS Y TODO LO NECESARIO PARA SU BUEN FUNCIONAMIENTO.</t>
  </si>
  <si>
    <t>SUMINISTRO Y COLOCACIÓN DE LUMINARIA DE SOBREPONER,  LED DE 15 WATTS, MODELO TOLIMAN, MARCA TECNOLITE. INCLUYE:  INCLUYE: TUBERÌA LICUATITE DE LA CAJA REGISTRO A LA LUMINARÌA, CONECTORES, CABLEADO AL TABLERO CON CONDUCTOR THHW-LS MARCA CONDUMEX VINANEL XXI CALIBRE 12  PARA LINEA, NEUTRO Y TIERRA FÍSICA, CONEXIÓN, MATERIAL PARA FIJACIÓN, APAGADORES, PLACAS, TAQUETES, PRUEBA Y TODO LO NECESARIO PARA SU BUEN FUNCIONAMIENTO.</t>
  </si>
  <si>
    <t>SUMINISTRO Y COLOCACIÓN DE BARANDAL DE 0.90 m DE ALTURA, CON TUBO DE 2" CEDULA 30  EN POSTES Y PASAMANO, POSTE A CADA 1.20 m ANCLADOS AL PISO CON PLACA A36 DE 5/16" DE 12X12 cm,  Y TUBO DE 3/4" CEDULA 30  PARA 3 SEPARADORES. INCLUYE: TRAZO Y ANCLAJE, HABILITADO, CORTE, SOLDADURA, PRIMER ANTICORROSIVO, PINTURA EPÓXICA MARCA DUPONT A DOS MANOS, COLOR INIDICADO EN OBRA Y TODO LO NECESARIO PARA SU COLOCACIÓN, (SEGÚN DETALLE DE PLANO).</t>
  </si>
  <si>
    <t>SUMINISTRO Y CONEXIÓN DE INTERRUPTOR TERMOMAGNÉTICO QO120 DE 1X20 AMPERES MARCA SQUARE D. INLCUYE: MANO DE OBRA, HERRAMIENTA, ANDAMIOS, PRUEBAS, LIMPIEZA DEL AREA DE TRABAJO Y TODO LO NECESARIO PARA SU CORRECTO FUNCIONAMIENTO.</t>
  </si>
  <si>
    <t>SUMINISTRO Y CONEXIÓN DE INTERRUPTOR TERMOMAGNÉTICO JDA36175 DE 3X175 AMPERES, MARCA SQUARE D. INLCUYE: MANO DE OBRA, HERRAMIENTA, ANDAMIOS, PRUEBAS, LIMPIEZA DEL AREA DE TRABAJO Y TODO LO NECESARIO PARA SU CORRECTO FUNCIONAMIENTO.</t>
  </si>
  <si>
    <t>CADENA  DE 25X15 cm DE CONCRETO HECHO EN OBRA DE F'C=200 kg/cm², ACABADO COMÚN, ARMADO CON 4 VARILLAS DE 3/8" Y ESTRIBOS DEL No. 2 A CADA 17 cm. INCLUYE: MATERIALES, ACARREOS, CORTES, DESPERDICIOS, ARMADO, TRASLAPES, AMARRES, CIMBRADO, COLADO, DESCIMBRADO, MANO DE OBRA, EQUIPO Y HERRAMIENTA.</t>
  </si>
  <si>
    <t xml:space="preserve">ZAPATA AISLADA Z1, DE 2.00 X 0.70 M Y 15 CM DE ESPESOR, DE CONCRETO F'C=250 KG/CM2, ARMADO CON  VARILLAS DE 1/2", CON DOS DADOS DE 0.35 X 0.35 M Y 65 CM DE ALTURA, DE CONCRETO F'C=250 KG/CM2, ARMADO CON 6 VARILLAS DE 1/2" Y ESTRIBOS DE VARILLA DE 3/8" Y DOS COLUMNAS DE 0.25 X 0.25 M Y 135 CM DE ALTURA, DE CONCRETO F'C=250 KG/CM2, ARMADO CON 8 VARILLAS DE 1/2" Y ESTRIBOS DE VARILLA DE 3/8" (ESPECIFICACIONES EN PLANO DE OBRA EXTERIOR). INCLUYE: CIMBRA ACABADO COMUN, HABILITADO DE ACERO, ANCLAJE, RECORTES, DOBLECES, DESPERDICIOS, EMPALMES, TRASLAPES, CURADO DURANTE 7 DÍAS (3 VECES AL DÍA) COMO MÍNIMO, MANO DE OBRA, EQUIPO Y HERRAMIENTA. </t>
  </si>
  <si>
    <t xml:space="preserve">TRABE DE LIGA TL, DE 0.25 X 0.20 M DE SECCIÒN, DE CONCRETO F'C=250 KG/CM2, ARMADO CON 4 VARILLAS DE 1/2" Y 2 VARILLAS DE 3/8" Y ESTRIBOS DE ALAMBRÒN (ESPECIFICACIONES EN PLANO DE OBRA EXTERIOR). INCLUYE: CIMBRA ACABADO COMUN, HABILITADO DE ACERO, ANCLAJE, RECORTES, DOBLECES, DESPERDICIOS, EMPALMES, TRASLAPES, CURADO DURANTE 7 DÍAS (3 VECES AL DÍA) COMO MÍNIMO, MANO DE OBRA, EQUIPO Y HERRAMIENTA. </t>
  </si>
  <si>
    <t xml:space="preserve">TRABE T, DE 0.30 X 0.20 M DE SECCIÒN, DE CONCRETO F'C=250 KG/CM2, ARMADO CON 4 VARILLAS DE 1/2" Y 2 VARILLAS DE 3/8" Y ESTRIBOS DE ALAMBRÒN (ESPECIFICACIONES EN PLANO DE OBRA EXTERIOR). INCLUYE: CIMBRA ACABADO COMUN, HABILITADO DE ACERO, ANCLAJE, RECORTES, DOBLECES, DESPERDICIOS, EMPALMES, TRASLAPES, CURADO DURANTE 7 DÍAS (3 VECES AL DÍA) COMO MÍNIMO, MANO DE OBRA, EQUIPO Y HERRAMIENTA. </t>
  </si>
  <si>
    <t>CASTILLO K1  DE 15X25 cm DE CONCRETO HECHO EN OBRA DE F'C=200 kg/cm², ACABADO COMÚN, ARMADO CON 6 VARILLAS DE 3/8" Y ESTRIBOS DEL No. 2 A CADA 15 cm. INCLUYE: MATERIALES, ACARREOS, CORTES, DESPERDICIOS, ARMADO, TRASLAPES, AMARRES, CIMBRADO, COLADO, DESCIMBRADO, MANO DE OBRA, EQUIPO Y HERRAMIENTA.</t>
  </si>
  <si>
    <t>UI-IND-ALB-001</t>
  </si>
  <si>
    <t>UI-IND-ALB-002</t>
  </si>
  <si>
    <t>UI-IND-ALB-003</t>
  </si>
  <si>
    <t>UI-IND-ALB-004</t>
  </si>
  <si>
    <t>UI-IND-ALB-005</t>
  </si>
  <si>
    <t>UI-IND-CHC-001</t>
  </si>
  <si>
    <t>UI-IND-CHC-002</t>
  </si>
  <si>
    <t>UI-IND-IHS-001</t>
  </si>
  <si>
    <t>UI-IND-IHS-002</t>
  </si>
  <si>
    <t>UI-IND-IHS-003</t>
  </si>
  <si>
    <t>UI-IND-IHS-004</t>
  </si>
  <si>
    <t>UI-IND-IEL-001</t>
  </si>
  <si>
    <t>UI-IND-IEL-002</t>
  </si>
  <si>
    <t>UI-IND-IEL-003</t>
  </si>
  <si>
    <t>UI-IND-IEL-004</t>
  </si>
  <si>
    <t>UI-IND-IEL-005</t>
  </si>
  <si>
    <t>UI-IND-IEL-006</t>
  </si>
  <si>
    <t>UI-IND-IEL-007</t>
  </si>
  <si>
    <t>UI-IND-IEL-008</t>
  </si>
  <si>
    <t>UI-IND-IEL-009</t>
  </si>
  <si>
    <t>UI-IND-IEL-010</t>
  </si>
  <si>
    <t>UI-IND-IEL-011</t>
  </si>
  <si>
    <t>UI-IND-IEL-012</t>
  </si>
  <si>
    <t>UI-IND-IEL-013</t>
  </si>
  <si>
    <t>UI-IND-IEL-014</t>
  </si>
  <si>
    <t>UI-IND-IEL-015</t>
  </si>
  <si>
    <t>UI-IND-IEL-016</t>
  </si>
  <si>
    <t>UI-IND-IEL-017</t>
  </si>
  <si>
    <t>UI-IND-IEL-018</t>
  </si>
  <si>
    <t>UI-IND-IEL-019</t>
  </si>
  <si>
    <t>UI-IND-IEL-020</t>
  </si>
  <si>
    <t>UI-IND-IEL-021</t>
  </si>
  <si>
    <t>UI-IND-OE-001</t>
  </si>
  <si>
    <t>UI-IND-OE-002</t>
  </si>
  <si>
    <t>UI-IND-OE-003</t>
  </si>
  <si>
    <t>UI-IND-OE-004</t>
  </si>
  <si>
    <t>UI-IND-OE-005</t>
  </si>
  <si>
    <t>UI-IND-OE-006</t>
  </si>
  <si>
    <t>UI-IND-OE-007</t>
  </si>
  <si>
    <t>UI-IND-OE-008</t>
  </si>
  <si>
    <t>UI-IND-OE-009</t>
  </si>
  <si>
    <t>UI-IND-OE-010</t>
  </si>
  <si>
    <t>UI-IND-OE-011</t>
  </si>
  <si>
    <t>UI-IND-OE-012</t>
  </si>
  <si>
    <t>UI-IND-OE-013</t>
  </si>
  <si>
    <t>UI-IND-OE-014</t>
  </si>
  <si>
    <t>UI-IND-OE-015</t>
  </si>
  <si>
    <t>LOSA DE CONCRETO ARMADO DE 12 cm DE ESPESOR, CON CONCRETO F`c=250 kg/cm², ARMADO CON VARILLAS DE 1/2" A CADA 12 cm EN AMBOS SENTIDOS, ACABADO RAYADO CON ESCOBA. INCLUYE: CIMBRADO, COLADO, CURADO, MANO DE OBRA, EQUIPO Y HERRAMIENTA.</t>
  </si>
  <si>
    <t>ELABORACIÒN DE BASE PARA MINIPOSTE DE 30 cm DE DIÀMETRO, DE CONCRETO F'c=200 kg/cm², DE 90 cm DE ALTURA TOTAL, DESPLANTADA A 40 cm DE PROFUNDIDAD, REFORZADA CON ARMEX 15X20-4,  INCLUYE: COLOCACIÒN DE DOS DUCTOS DE MANGUERA POLIDUCTO LISO DE 3/4" DE DIÀMETRO, DEJANDO PUNTAS DE 10 cm SOBRE LA CORONA DE LA BASE. EXCAVACIÒN, DESCIMBRADO, RELLENO, MATERIALES, MANO DE OBRA, HERRAMIENTA Y EQUIPO.</t>
  </si>
  <si>
    <t>UI-IND-OE-016</t>
  </si>
  <si>
    <t>UI-IND-OE-017</t>
  </si>
  <si>
    <t>SUMINISTRO Y COLOCACIÓN DE LUMINARIA DE SUSPENDER, LED DE 18 WATTS, MODELO BUCARAMANGA VIII, MARCA TECNOLITE. INCLUYE: TUBERÌA LICUATITE DE LA CAJA REGISTRO A LA LUMINARÌA, CONECTORES, CABLEADO AL TABLERO CON CONDUCTOR THHW-LS MARCA CONDUMEX VINANEL XXI CALIBRE 12 PARA LINEA, NEUTRO Y TIERRA FÍSICA, CONEXIÓN, MATERIAL PARA COLGANTEO, ALAMBRE GALVANIZADO, CONECTOR GLÁNDULA DE 13 MM, PRUEBA Y TODO LO NECESARIO PARA SU BUEN FUNCIONAMIENTO.</t>
  </si>
  <si>
    <r>
      <t xml:space="preserve">SUMINISTRO Y COLOCACIÓN DE  CONTACTO SENCILLO GRADO INDUSTRIAL BIFÁSICO, POLARIZADO Y ATERRIZADO DE 3O AMPERES A </t>
    </r>
    <r>
      <rPr>
        <b/>
        <sz val="10"/>
        <rFont val="Calibri"/>
        <family val="2"/>
        <scheme val="minor"/>
      </rPr>
      <t>220 VOLTS</t>
    </r>
    <r>
      <rPr>
        <sz val="10"/>
        <rFont val="Calibri"/>
        <family val="2"/>
        <scheme val="minor"/>
      </rPr>
      <t xml:space="preserve"> EN MURO, A 1.20 CMS. DEL NPT, INCLUYE: SUMINISTRO Y COLOCACIÓN DE PLACA CHASIS, CABLEADO AL TABLERO CON CONDUCTOR THHW-LS MARCA CONDUMEX VINANEL XXI CALIBRE 8 PARA LINEAS Y CABLE DESNUDO CALIBRE 8 PARA TIERRA FÍSICA, CONTACTO LÍNEA MODUS BLANCO, MARCA BTICINO, PRUEBA Y TODO PARA SU BUEN FUNCIONAMIENTO.</t>
    </r>
  </si>
  <si>
    <r>
      <t>SUMINISTRO Y COLOCACIÓN DE CONTACTO SENCILLO GRADO INDUSTRIAL BIFÁSICO, POLARIZADO Y ATERRIZADO DE 3O AMPERES A</t>
    </r>
    <r>
      <rPr>
        <b/>
        <sz val="10"/>
        <rFont val="Calibri"/>
        <family val="2"/>
        <scheme val="minor"/>
      </rPr>
      <t xml:space="preserve"> 220 VOLTS</t>
    </r>
    <r>
      <rPr>
        <sz val="10"/>
        <rFont val="Calibri"/>
        <family val="2"/>
        <scheme val="minor"/>
      </rPr>
      <t xml:space="preserve"> EN PISO, A 0.30 CMS. DEL NPT, INCLUYE: SUMINISTRO Y COLOCACIÓN DE PLACA CHASIS, CABLEADO AL TABLERO CON CONDUCTOR THHW-LS MARCA CONDUMEX VINANEL XXI CALIBRE 8 PARA LINEAS Y CABLE DESNUDO CALIBRE 10 PARA TIERRA FÍSICA, CONTACTO LÍNEA MODUS BLANCO, MARCA BTICINO, PRUEBA Y TODO PARA SU BUEN FUNCIONAMIENTO.</t>
    </r>
  </si>
  <si>
    <r>
      <t xml:space="preserve">SUMINISTRO Y COLOCACIÓN DE  CONTACTO SENCILLO GRADO INDUSTRIAL BIFÁSICO, POLARIZADO Y ATERRIZADO DE 5O AMPERES A </t>
    </r>
    <r>
      <rPr>
        <b/>
        <sz val="10"/>
        <rFont val="Calibri"/>
        <family val="2"/>
        <scheme val="minor"/>
      </rPr>
      <t>220 VOLTS</t>
    </r>
    <r>
      <rPr>
        <sz val="10"/>
        <rFont val="Calibri"/>
        <family val="2"/>
        <scheme val="minor"/>
      </rPr>
      <t xml:space="preserve"> EN MURO, A 0.50 CMS. DEL NPT, INCLUYE: SUMINISTRO Y COLOCACIÓN DE PLACA CHASIS, CABLEADO AL TABLERO CON CONDUCTOR THHW-LS MARCA CONDUMEX VINANEL XXI CALIBRE 6 PARA LINEAS Y CABLE DESNUDO CALIBRE 8 PARA TIERRA FÍSICA, CONTACTO LÍNEA MODUS BLANCO, MARCA BTICINO, PRUEBA Y TODO PARA SU BUEN FUNCIONAMIENTO.</t>
    </r>
  </si>
  <si>
    <t>DESPALME DE TERRENO NATURAL A MANO, ESPESOR PROMEDIO DE 20 CM, INCLUYE: EQUIPO, MANO DE OBRA,  CARGA Y ACARREO DEL MATERIAL NO ÚTIL FUERA DE LA OBRA A 1 KM.</t>
  </si>
  <si>
    <t>MES 1</t>
  </si>
  <si>
    <t>MES 2</t>
  </si>
  <si>
    <t>MES 3</t>
  </si>
  <si>
    <t>MES 4</t>
  </si>
  <si>
    <t>MONTO TOTAL:</t>
  </si>
  <si>
    <t>M2 TOTAL:</t>
  </si>
  <si>
    <t>CON IVA:</t>
  </si>
  <si>
    <t xml:space="preserve">EL PROYECTO P.N. OBRA EXTERIOR Y ACABADOS DEL LABORATORIO DE SIMULACIÓN Y MANUFACTURA INDUSTRIAL EN LA UNIVERSIDAD DEL ISTMO CAMPUS TEHUANTEPEC, UBICADO EN CIUDAD UNIVERSITARIA S/N, BARRIO SANTA CRUZ, 4A SECCIÓN, SANTO DOMINGO TEHUANTEPEC, OAXACA, C.P. 70760, CONTEMPLA LA REHABILITACIÓN DEL EDIFICIO DE SIMULACIÓN Y MANUFACTURA INDUSTRIAL, MEDIANTE LA CONCLUSIÓN DE LOS ACABADOS Y OBRA EXTERIOR DEL EDIFICIO,  LO QUE OPTIMIZARÁ SU APROVECHAMIENTO Y FAVORECERÁ EL PROCESO DE ENSEÑANZA APRENDIZAJE CONTANDO CON UN ESPACIO ACADÉMICO TERMINADO.  EL EDIFICIO CUENTA CON UNA SUPERFICIE TOTAL DE CONSTRUCCIÓN DE 1,090 M².
LOS TRABAJOS INCLUYEN: 44.43 M2 DE APLANADO ACABADO FINO 1:4, 2-2.5 CM, PREPARACIÓN, CURADO Y ACABADO UNIFORME. INCLUYE MATERIAL, MANO DE OBRA Y REMATES, 2029.47 M2 DE PINTURA MATE BASE AGUA, MUROS, COLUMNAS, TRABES Y PLAFÓN, APLICADA A DOS MANOS SOBRE SELLADOR. INCLUYE PREPARACIÓN, MATERIAL Y LIMPIEZA, 392.1 ML DE PINTURA SATINADA EN ZOCLO DE 10 CM, INCLUYE TRAZO, BOQUILLAS, MATERIALES, EQUIPO Y LIMPIEZA, 2 PIEZA DE MESETA PARA LAVABOS 1.35X0.50 M, ESTRUCTURA USG Y ACABADO BASECOAT PULIDO. INCLUYE INSTALACIÓN COMPLETA, 1 ACCIÓN DE LIMPIEZA GENERAL DE OBRA, INCLUYE EXTRACCIÓN Y TENDIDO DE MATERIALES, 9.68 M2 DE MAMPARAS EN BAÑOS 1.70 M ALTO, MARCO ALUMINIO, PUERTAS 0.80X1.50 M. INCLUYE HERRAJES Y FIJACIÓN COMPLETA, 37.29 ML DE BARANDAL 0.90 M, TUBO 2" Y 3/4", POSTES CADA 1.20 M, INCLUYE PINTURA Y ANCLAJE SEGÚN PLANO, 4 PIEZA DE LAVABO SOBREPONER 50X45 CM, INCLUYE MEZCLADORA Y CESPOL CROMADO, INSTALACIÓN COMPLETA, 3 PIEZA DE WC DOS PIEZAS 4.8 LT, INCLUYE ASIENTO Y ACCESORIOS, INSTALACIÓN COMPLETA, 1 PIEZA DE MINGITORIO ECOLÓGICO BARON, INCLUYE KIT, LLAVE Y PRUEBAS, 2 PIEZA DE TARJA ACERO INOX 40X40X25 CM, INCLUYE LLAVE, ACCESORIOS Y FIJACIÓN, 19 PIEZA DE LUMINARIA SUSPENDER LED 18W, INCLUYE CABLEADO Y MONTAJE, 54 PIEZA DE LUMINARIA SUSPENDER HIGH BAY LED 100W, INCLUYE CABLEADO, COLGANTE Y PRUEBAS, 40 PIEZA DE LUMINARIA SOBREPONER LED 15W, INCLUYE CABLEADO Y FIJACIÓN, 2 PIEZA DE LUMINARIA SOBREPONER LED 24W, INCLUYE CABLEADO Y FIJACIÓN, 24 PIEZA DE ARBOTANTE LED EXTERIOR 50W, INCLUYE CABLEADO Y PRUEBAS, 3 PIEZA DE REFLECTOR LED EXTERIOR 30W, INCLUYE CABLEADO Y PRUEBAS, 9 PIEZA DE CONTACTO MONOFÁSICO DUPLEX 15A A 70 CM, INCLUYE CABLEADO Y PRUEBA, 25 PIEZA DE CONTACTO MONOFÁSICO SENCILLO 15A A 120 CM, INCLUYE CABLEADO Y PRUEBA, 20 PIEZA DE CONTACTO MONOFÁSICO DUPLEX 15A A 15 CM, INCLUYE CABLEADO Y PRUEBA, 4 PIEZA DE CONTACTO MONOFÁSICO SENCILLO 15A EN TECHO, INCLUYE CABLEADO Y PRUEBA, 8 PIEZA DE CONTACTO MONOFÁSICO SENCILLO 15A EN PISO, INCLUYE CABLEADO Y PRUEBA, 3 PIEZA DE CONTACTO INDUSTRIAL BIFÁSICO 30A MURO, INCLUYE CABLEADO Y PRUEBA, 2 PIEZA DE CONTACTO INDUSTRIAL BIFÁSICO 30A PISO, INCLUYE CABLEADO Y PRUEBA, 3 PIEZA DE CONTACTO INDUSTRIAL BIFÁSICO 50A MURO, INCLUYE CABLEADO Y PRUEBA, 9 PIEZA DE RED LAN UTP 1 PUERTO A 0.30 M, INCLUYE CABLEADO, PLACA Y PRUEBAS, 29 PIEZA DE RED LAN UTP 2 PUERTOS A 0.30 M, INCLUYE CABLEADO, PLACA Y PRUEBAS, 1 PIEZA DE INTERRUPTOR TERMOMAGNÉTICO QO120 1X20A, INCLUYE INSTALACIÓN Y PRUEBAS, 1 PIEZA DE INTERRUPTOR TERMOMAGNÉTICO JDA36020 3X20A, INCLUYE INSTALACIÓN Y PRUEBAS, 2 PIEZA DE INTERRUPTOR TERMOMAGNÉTICO JDA36050 3X50A, INCLUYE INSTALACIÓN Y PRUEBAS, 1 PIEZA DE INTERRUPTOR TERMOMAGNÉTICO JDA36070 3X70A, INCLUYE INSTALACIÓN Y PRUEBAS, 1 PIEZA DE INTERRUPTOR TERMOMAGNÉTICO JDA36175 3X175A, INCLUYE INSTALACIÓN Y PRUEBAS, 247.09 M2 DE TRAZO Y NIVELACIÓN MANUAL, INCLUYE MATERIALES, EQUIPO Y MANO DE OBRA, 19.05 M2 DE DESPALME TERRENO NATURAL 20 CM, INCLUYE EQUIPO Y ACARREO A 1 KM, 61.8 M3 DE EXCAVACIÓN CEPAS TIPO CAJÓN, 0-2 M, INCLUYE TALUD, ACARREO Y HERRAMIENTA, 105 M2 DE MURETE ENRASE TABICÓN 10X14X28 CM, MORTERO 1:5, INCLUYE MATERIALES Y MANO DE OBRA, 46.56 ML DE CASTILLO K1 15X25 CM, CONCRETO F'C 200 KG/CM², ARMADO CON VARILLAS Y ESTRIBOS, 255.88 ML DE CADENA 25X15 CM, CONCRETO F'C 200 KG/CM², ARMADO CON VARILLAS Y ESTRIBOS, 32.01 ML DE DENTELLÓN BANQUETA 30X15 CM, ARMADO CON VARILLAS Y BARBAS DE ACERO, 86.8 M2 DE PLANTILLA 5 CM, CONCRETO F'C 100 KG/CM², INCLUYE PREPARACIÓN Y COLADO, 96.84 M3 DE RELLENO CON MATERIAL DE BANCO, CAPAS DE 20 CM, INCLUYE COMPACTACIÓN Y AGUA, 38.65 M2 DE BANQUETA 10 CM, CONCRETO F'C 150 KG/CM², ACABADO ESCOBILLADO, INCLUYE COLADO Y CURADO, 114.75 M2 DE FIRME 10 CM, CONCRETO F'C 200 KG/CM², REFORZADO CON MALLA, ACABADO RAYADO, 8 PIEZA DE ZAPATA AISLADA Z1 2X0.70 M, INCLUYE DADOS Y COLUMNAS, ARMADO CON VARILLAS Y CURADO, 50.53 ML DE TRABE LIGA TL 0.25X0.20 M, CONCRETO F'C 250 KG/CM², ARMADO CON VARILLAS Y ESTRIBOS, 50.53 ML DE TRABE T 0.30X0.20 M, CONCRETO F'C 250 KG/CM², ARMADO CON VARILLAS Y ESTRIBOS, 62.75 M2 DE LOSA 12 CM, CONCRETO F'C 250 KG/CM², ARMADO CON VARILLAS, ACABADO RAYADO, 30 M2 DE PISO 15 CM RAMPA VEHICULAR, CONCRETO F'C 250 KG/CM², REFORZADO CON MALLA, ACABADO ESTRIADO, 1 PIEZA DE BASE MINIPOSTE 30 CM DIÁMETRO, CONCRETO F'C 200 KG/CM², INCLUYE DUCTOS Y EXCAVACIÓN.
ESTE PROYECTO BENEFICIARÁ DIRECTAMENTE A 66 ALUMNOS DE LA LICENCIATURA EN INGENIERÍA INDUSTRIAL MEJORANDO SUS ESPACIOS DE APRENDIZAJE Y PRÁCTICAS ACADÉMICAS AL CONTAR CON EL EDIFICIO DE SIMULACIÓN Y MANUFACTURA INDUSTRIAL TERMINADO.
</t>
  </si>
  <si>
    <t>LICITACIÓN DE OBRA PÚBLICA ESTATAL LPEO-920051985-E1-2025</t>
  </si>
  <si>
    <t>CATÁLOGO DE CONCEPTOS</t>
  </si>
  <si>
    <t>TOTAL INSTALACIÓN ELÉCTRICA, RED Y ALARMAS</t>
  </si>
  <si>
    <t>TOTAL INSTALACIÓN HIDRO-SANITARIA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</si>
</sst>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[$$-80A]* #,##0.00_-;\-[$$-80A]* #,##0.00_-;_-[$$-80A]* &quot;-&quot;??_-;_-@_-"/>
    <numFmt numFmtId="166" formatCode="&quot;$&quot;#,##0.00"/>
    <numFmt numFmtId="167" formatCode="_(&quot;$&quot;* #,##0.00_);_(&quot;$&quot;* \(#,##0.00\);_(&quot;$&quot;* &quot;-&quot;??_);_(@_)"/>
    <numFmt numFmtId="168" formatCode="_-[$€-2]* #,##0.00_-;\-[$€-2]* #,##0.00_-;_-[$€-2]* &quot;-&quot;??_-"/>
  </numFmts>
  <fonts count="37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AvantGarde Bk BT"/>
      <family val="2"/>
    </font>
    <font>
      <sz val="16"/>
      <name val="AvantGarde Bk BT"/>
      <family val="2"/>
    </font>
    <font>
      <sz val="10"/>
      <name val="Arial Black"/>
      <family val="2"/>
    </font>
    <font>
      <sz val="9"/>
      <name val="Arial Black"/>
      <family val="2"/>
    </font>
    <font>
      <b/>
      <sz val="17"/>
      <color rgb="FF000080"/>
      <name val="AvantGarde Bk BT"/>
      <family val="2"/>
    </font>
    <font>
      <b/>
      <sz val="12"/>
      <name val="AvantGarde Bk BT"/>
      <family val="2"/>
    </font>
    <font>
      <b/>
      <sz val="30"/>
      <name val="AvantGarde Bk BT"/>
      <family val="2"/>
    </font>
    <font>
      <b/>
      <sz val="10.5"/>
      <name val="AvantGarde Bk BT"/>
      <family val="2"/>
    </font>
    <font>
      <b/>
      <sz val="24"/>
      <name val="AvantGarde Bk BT"/>
      <family val="2"/>
    </font>
    <font>
      <b/>
      <sz val="22"/>
      <name val="AvantGarde Bk BT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44" fontId="5" fillId="0" borderId="0" applyFont="0" applyFill="0" applyBorder="0" applyAlignment="0" applyProtection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6"/>
    <xf numFmtId="0" fontId="2" fillId="0" borderId="0" xfId="6" applyFont="1" applyAlignment="1">
      <alignment horizontal="justify" vertical="center" wrapText="1"/>
    </xf>
    <xf numFmtId="0" fontId="8" fillId="0" borderId="0" xfId="6" applyFont="1"/>
    <xf numFmtId="0" fontId="8" fillId="0" borderId="0" xfId="6" applyFont="1" applyAlignment="1">
      <alignment horizontal="center"/>
    </xf>
    <xf numFmtId="167" fontId="9" fillId="0" borderId="0" xfId="7" applyNumberFormat="1" applyFont="1" applyBorder="1" applyAlignment="1">
      <alignment horizontal="center" vertical="center"/>
    </xf>
    <xf numFmtId="0" fontId="4" fillId="0" borderId="0" xfId="6" applyFont="1" applyAlignment="1">
      <alignment horizontal="right"/>
    </xf>
    <xf numFmtId="0" fontId="4" fillId="0" borderId="0" xfId="6" applyFont="1" applyAlignment="1">
      <alignment horizontal="center"/>
    </xf>
    <xf numFmtId="0" fontId="3" fillId="0" borderId="0" xfId="6" applyAlignment="1">
      <alignment horizontal="center"/>
    </xf>
    <xf numFmtId="0" fontId="10" fillId="0" borderId="0" xfId="6" applyFont="1" applyAlignment="1">
      <alignment vertical="center" wrapText="1"/>
    </xf>
    <xf numFmtId="0" fontId="11" fillId="0" borderId="0" xfId="0" applyFont="1" applyAlignment="1">
      <alignment vertical="center"/>
    </xf>
    <xf numFmtId="0" fontId="17" fillId="2" borderId="1" xfId="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justify" wrapText="1"/>
    </xf>
    <xf numFmtId="2" fontId="18" fillId="0" borderId="0" xfId="0" applyNumberFormat="1" applyFont="1" applyAlignment="1">
      <alignment horizontal="justify" vertical="justify" wrapText="1"/>
    </xf>
    <xf numFmtId="2" fontId="17" fillId="2" borderId="1" xfId="3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13" fillId="0" borderId="0" xfId="6" applyFont="1" applyAlignment="1">
      <alignment vertical="justify" wrapText="1"/>
    </xf>
    <xf numFmtId="0" fontId="12" fillId="0" borderId="0" xfId="6" applyFont="1" applyAlignment="1">
      <alignment vertical="center"/>
    </xf>
    <xf numFmtId="0" fontId="14" fillId="0" borderId="0" xfId="6" applyFont="1" applyAlignment="1">
      <alignment vertical="center"/>
    </xf>
    <xf numFmtId="0" fontId="15" fillId="0" borderId="0" xfId="6" applyFont="1" applyAlignment="1">
      <alignment vertical="center" wrapText="1"/>
    </xf>
    <xf numFmtId="0" fontId="20" fillId="0" borderId="6" xfId="0" applyFont="1" applyBorder="1" applyAlignment="1">
      <alignment horizontal="center" vertical="center"/>
    </xf>
    <xf numFmtId="165" fontId="20" fillId="0" borderId="6" xfId="0" applyNumberFormat="1" applyFont="1" applyBorder="1" applyAlignment="1">
      <alignment horizontal="center" vertical="center"/>
    </xf>
    <xf numFmtId="165" fontId="20" fillId="0" borderId="8" xfId="0" applyNumberFormat="1" applyFont="1" applyBorder="1" applyAlignment="1">
      <alignment horizontal="center" vertical="center"/>
    </xf>
    <xf numFmtId="0" fontId="22" fillId="0" borderId="0" xfId="6" applyFont="1" applyAlignment="1">
      <alignment horizontal="center" vertical="center" wrapText="1"/>
    </xf>
    <xf numFmtId="0" fontId="21" fillId="0" borderId="0" xfId="2" applyFont="1" applyAlignment="1">
      <alignment horizontal="center" vertical="top"/>
    </xf>
    <xf numFmtId="0" fontId="23" fillId="0" borderId="0" xfId="6" applyFont="1" applyAlignment="1">
      <alignment horizontal="center" vertical="center" wrapText="1"/>
    </xf>
    <xf numFmtId="0" fontId="17" fillId="0" borderId="0" xfId="6" applyFont="1" applyAlignment="1">
      <alignment horizontal="left" vertical="center" wrapText="1"/>
    </xf>
    <xf numFmtId="0" fontId="20" fillId="0" borderId="0" xfId="6" applyFont="1"/>
    <xf numFmtId="0" fontId="16" fillId="0" borderId="0" xfId="6" applyFont="1"/>
    <xf numFmtId="0" fontId="18" fillId="0" borderId="0" xfId="6" applyFont="1"/>
    <xf numFmtId="0" fontId="16" fillId="0" borderId="0" xfId="6" applyFont="1" applyAlignment="1">
      <alignment horizontal="center"/>
    </xf>
    <xf numFmtId="44" fontId="16" fillId="0" borderId="3" xfId="7" applyFont="1" applyBorder="1" applyAlignment="1">
      <alignment horizontal="center" vertical="center"/>
    </xf>
    <xf numFmtId="0" fontId="16" fillId="0" borderId="0" xfId="6" applyFont="1" applyAlignment="1">
      <alignment vertical="center"/>
    </xf>
    <xf numFmtId="44" fontId="16" fillId="0" borderId="0" xfId="7" applyFont="1" applyBorder="1" applyAlignment="1">
      <alignment horizontal="center" vertical="center"/>
    </xf>
    <xf numFmtId="0" fontId="18" fillId="0" borderId="0" xfId="6" applyFont="1" applyAlignment="1">
      <alignment vertical="center"/>
    </xf>
    <xf numFmtId="0" fontId="16" fillId="0" borderId="0" xfId="6" applyFont="1" applyAlignment="1">
      <alignment horizontal="left" vertical="center"/>
    </xf>
    <xf numFmtId="0" fontId="16" fillId="0" borderId="0" xfId="6" applyFont="1" applyAlignment="1">
      <alignment horizontal="right"/>
    </xf>
    <xf numFmtId="167" fontId="16" fillId="0" borderId="0" xfId="7" applyNumberFormat="1" applyFont="1" applyBorder="1" applyAlignment="1">
      <alignment horizontal="center" vertical="center"/>
    </xf>
    <xf numFmtId="0" fontId="16" fillId="0" borderId="0" xfId="6" applyFont="1" applyAlignment="1">
      <alignment horizontal="right" vertical="center"/>
    </xf>
    <xf numFmtId="167" fontId="16" fillId="0" borderId="4" xfId="7" applyNumberFormat="1" applyFont="1" applyBorder="1" applyAlignment="1">
      <alignment horizontal="center" vertical="center"/>
    </xf>
    <xf numFmtId="167" fontId="16" fillId="0" borderId="2" xfId="7" applyNumberFormat="1" applyFont="1" applyBorder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0" fillId="0" borderId="6" xfId="0" applyFont="1" applyBorder="1" applyAlignment="1">
      <alignment horizontal="center" vertical="top"/>
    </xf>
    <xf numFmtId="165" fontId="20" fillId="0" borderId="6" xfId="0" applyNumberFormat="1" applyFont="1" applyBorder="1" applyAlignment="1">
      <alignment horizontal="center" vertical="top"/>
    </xf>
    <xf numFmtId="2" fontId="27" fillId="0" borderId="7" xfId="0" applyNumberFormat="1" applyFont="1" applyBorder="1" applyAlignment="1">
      <alignment horizontal="center" vertical="center"/>
    </xf>
    <xf numFmtId="2" fontId="27" fillId="0" borderId="7" xfId="0" applyNumberFormat="1" applyFont="1" applyBorder="1" applyAlignment="1">
      <alignment horizontal="center" vertical="top"/>
    </xf>
    <xf numFmtId="0" fontId="18" fillId="0" borderId="0" xfId="0" applyFont="1" applyAlignment="1">
      <alignment horizontal="center" vertical="justify" wrapText="1"/>
    </xf>
    <xf numFmtId="0" fontId="21" fillId="0" borderId="0" xfId="2" applyFont="1" applyAlignment="1">
      <alignment horizontal="center" vertical="top" wrapText="1"/>
    </xf>
    <xf numFmtId="0" fontId="18" fillId="0" borderId="0" xfId="3" applyFont="1" applyAlignment="1">
      <alignment wrapText="1"/>
    </xf>
    <xf numFmtId="0" fontId="17" fillId="2" borderId="1" xfId="3" applyFont="1" applyFill="1" applyBorder="1" applyAlignment="1">
      <alignment horizontal="center" vertical="center" wrapText="1"/>
    </xf>
    <xf numFmtId="0" fontId="20" fillId="0" borderId="13" xfId="3" applyFont="1" applyBorder="1" applyAlignment="1">
      <alignment wrapText="1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165" fontId="20" fillId="0" borderId="8" xfId="0" applyNumberFormat="1" applyFont="1" applyBorder="1" applyAlignment="1">
      <alignment horizontal="center" vertical="top"/>
    </xf>
    <xf numFmtId="0" fontId="20" fillId="0" borderId="0" xfId="0" applyFont="1"/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vertical="top"/>
    </xf>
    <xf numFmtId="0" fontId="20" fillId="0" borderId="0" xfId="0" applyFont="1" applyAlignment="1">
      <alignment horizontal="center" vertical="top"/>
    </xf>
    <xf numFmtId="165" fontId="20" fillId="0" borderId="0" xfId="0" applyNumberFormat="1" applyFont="1"/>
    <xf numFmtId="0" fontId="20" fillId="0" borderId="11" xfId="3" applyFont="1" applyBorder="1" applyAlignment="1">
      <alignment horizontal="center" vertical="center"/>
    </xf>
    <xf numFmtId="2" fontId="20" fillId="0" borderId="10" xfId="3" applyNumberFormat="1" applyFont="1" applyBorder="1" applyAlignment="1">
      <alignment horizontal="center" vertical="center"/>
    </xf>
    <xf numFmtId="166" fontId="20" fillId="0" borderId="11" xfId="3" applyNumberFormat="1" applyFont="1" applyBorder="1" applyAlignment="1">
      <alignment horizontal="center" vertical="center"/>
    </xf>
    <xf numFmtId="44" fontId="19" fillId="0" borderId="12" xfId="3" applyNumberFormat="1" applyFont="1" applyBorder="1" applyAlignment="1">
      <alignment horizontal="right" vertical="center"/>
    </xf>
    <xf numFmtId="2" fontId="20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center"/>
    </xf>
    <xf numFmtId="44" fontId="20" fillId="0" borderId="0" xfId="0" applyNumberFormat="1" applyFont="1"/>
    <xf numFmtId="2" fontId="20" fillId="0" borderId="0" xfId="0" applyNumberFormat="1" applyFont="1"/>
    <xf numFmtId="4" fontId="20" fillId="0" borderId="0" xfId="0" applyNumberFormat="1" applyFont="1" applyAlignment="1">
      <alignment shrinkToFit="1"/>
    </xf>
    <xf numFmtId="165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20" fillId="0" borderId="7" xfId="0" applyFont="1" applyBorder="1" applyAlignment="1">
      <alignment horizontal="justify" vertical="top" wrapText="1"/>
    </xf>
    <xf numFmtId="49" fontId="29" fillId="0" borderId="5" xfId="0" applyNumberFormat="1" applyFont="1" applyBorder="1" applyAlignment="1">
      <alignment horizontal="center" vertical="top" wrapText="1"/>
    </xf>
    <xf numFmtId="0" fontId="29" fillId="0" borderId="15" xfId="0" applyFont="1" applyBorder="1" applyAlignment="1">
      <alignment horizontal="center" vertical="top"/>
    </xf>
    <xf numFmtId="4" fontId="27" fillId="0" borderId="7" xfId="0" applyNumberFormat="1" applyFont="1" applyBorder="1" applyAlignment="1">
      <alignment horizontal="center" vertical="top"/>
    </xf>
    <xf numFmtId="0" fontId="20" fillId="0" borderId="6" xfId="0" applyFont="1" applyBorder="1" applyAlignment="1">
      <alignment horizontal="justify" vertical="top" wrapText="1"/>
    </xf>
    <xf numFmtId="44" fontId="20" fillId="0" borderId="6" xfId="0" applyNumberFormat="1" applyFont="1" applyBorder="1" applyAlignment="1">
      <alignment horizontal="center" vertical="top"/>
    </xf>
    <xf numFmtId="0" fontId="20" fillId="0" borderId="7" xfId="0" applyFont="1" applyBorder="1" applyAlignment="1">
      <alignment horizontal="justify" vertical="top"/>
    </xf>
    <xf numFmtId="0" fontId="29" fillId="0" borderId="6" xfId="0" applyFont="1" applyBorder="1" applyAlignment="1" applyProtection="1">
      <alignment horizontal="center" vertical="top"/>
      <protection locked="0"/>
    </xf>
    <xf numFmtId="44" fontId="20" fillId="0" borderId="6" xfId="0" applyNumberFormat="1" applyFont="1" applyBorder="1" applyAlignment="1" applyProtection="1">
      <alignment horizontal="center" vertical="top"/>
      <protection locked="0"/>
    </xf>
    <xf numFmtId="44" fontId="3" fillId="0" borderId="0" xfId="6" applyNumberFormat="1"/>
    <xf numFmtId="0" fontId="20" fillId="3" borderId="15" xfId="3" applyFont="1" applyFill="1" applyBorder="1" applyAlignment="1">
      <alignment horizontal="center" vertical="top"/>
    </xf>
    <xf numFmtId="2" fontId="27" fillId="3" borderId="14" xfId="3" applyNumberFormat="1" applyFont="1" applyFill="1" applyBorder="1" applyAlignment="1">
      <alignment horizontal="center"/>
    </xf>
    <xf numFmtId="0" fontId="20" fillId="3" borderId="15" xfId="3" applyFont="1" applyFill="1" applyBorder="1"/>
    <xf numFmtId="165" fontId="19" fillId="3" borderId="8" xfId="0" applyNumberFormat="1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2" fontId="27" fillId="3" borderId="7" xfId="0" applyNumberFormat="1" applyFont="1" applyFill="1" applyBorder="1" applyAlignment="1">
      <alignment horizontal="center" vertical="center"/>
    </xf>
    <xf numFmtId="165" fontId="20" fillId="3" borderId="6" xfId="0" applyNumberFormat="1" applyFont="1" applyFill="1" applyBorder="1" applyAlignment="1">
      <alignment horizontal="center" vertical="center"/>
    </xf>
    <xf numFmtId="0" fontId="21" fillId="0" borderId="0" xfId="2" applyFont="1" applyAlignment="1">
      <alignment horizontal="center"/>
    </xf>
    <xf numFmtId="0" fontId="22" fillId="0" borderId="0" xfId="6" applyFont="1" applyAlignment="1">
      <alignment horizontal="center" wrapText="1"/>
    </xf>
    <xf numFmtId="0" fontId="18" fillId="0" borderId="0" xfId="0" applyFont="1" applyAlignment="1">
      <alignment horizontal="justify" wrapText="1"/>
    </xf>
    <xf numFmtId="0" fontId="17" fillId="2" borderId="1" xfId="3" applyFont="1" applyFill="1" applyBorder="1" applyAlignment="1">
      <alignment horizontal="center"/>
    </xf>
    <xf numFmtId="0" fontId="26" fillId="3" borderId="14" xfId="3" applyFont="1" applyFill="1" applyBorder="1" applyAlignment="1">
      <alignment horizontal="justify" wrapText="1"/>
    </xf>
    <xf numFmtId="0" fontId="20" fillId="0" borderId="7" xfId="0" applyFont="1" applyBorder="1" applyAlignment="1">
      <alignment horizontal="justify"/>
    </xf>
    <xf numFmtId="0" fontId="19" fillId="3" borderId="7" xfId="0" applyFont="1" applyFill="1" applyBorder="1" applyAlignment="1">
      <alignment horizontal="justify" wrapText="1"/>
    </xf>
    <xf numFmtId="0" fontId="19" fillId="0" borderId="10" xfId="0" applyFont="1" applyBorder="1" applyAlignment="1">
      <alignment horizontal="justify" wrapText="1"/>
    </xf>
    <xf numFmtId="49" fontId="20" fillId="0" borderId="5" xfId="0" applyNumberFormat="1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/>
    </xf>
    <xf numFmtId="44" fontId="4" fillId="0" borderId="0" xfId="6" applyNumberFormat="1" applyFont="1"/>
    <xf numFmtId="44" fontId="16" fillId="0" borderId="2" xfId="7" applyFont="1" applyBorder="1" applyAlignment="1">
      <alignment horizontal="center" vertical="center"/>
    </xf>
    <xf numFmtId="0" fontId="3" fillId="0" borderId="0" xfId="0" applyFont="1"/>
    <xf numFmtId="44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12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top" wrapText="1"/>
    </xf>
    <xf numFmtId="0" fontId="20" fillId="3" borderId="15" xfId="3" applyFont="1" applyFill="1" applyBorder="1" applyAlignment="1">
      <alignment horizont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0" borderId="11" xfId="3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6" fillId="0" borderId="0" xfId="6" applyFont="1" applyAlignment="1">
      <alignment horizontal="left" vertical="center"/>
    </xf>
    <xf numFmtId="0" fontId="25" fillId="0" borderId="0" xfId="6" applyFont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31" fillId="0" borderId="0" xfId="6" applyFont="1" applyAlignment="1">
      <alignment horizontal="center" vertical="center" wrapText="1"/>
    </xf>
    <xf numFmtId="0" fontId="17" fillId="0" borderId="0" xfId="6" applyFont="1" applyAlignment="1">
      <alignment horizontal="left" vertical="center" wrapText="1"/>
    </xf>
    <xf numFmtId="0" fontId="34" fillId="0" borderId="0" xfId="6" applyFont="1" applyAlignment="1">
      <alignment horizontal="justify" vertical="top" wrapText="1"/>
    </xf>
    <xf numFmtId="0" fontId="24" fillId="0" borderId="0" xfId="6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35" fillId="0" borderId="0" xfId="2" applyFont="1" applyAlignment="1">
      <alignment horizontal="center" vertical="top"/>
    </xf>
    <xf numFmtId="0" fontId="21" fillId="0" borderId="0" xfId="2" applyFont="1" applyAlignment="1">
      <alignment horizontal="center" vertical="top" wrapText="1"/>
    </xf>
  </cellXfs>
  <cellStyles count="13">
    <cellStyle name="Euro" xfId="4" xr:uid="{00000000-0005-0000-0000-000000000000}"/>
    <cellStyle name="Millares 2" xfId="5" xr:uid="{00000000-0005-0000-0000-000001000000}"/>
    <cellStyle name="Millares 3" xfId="8" xr:uid="{00000000-0005-0000-0000-000002000000}"/>
    <cellStyle name="Millares 3 2" xfId="11" xr:uid="{CB512E21-92AE-4CB1-A16B-8958B63EB21C}"/>
    <cellStyle name="Moneda 2" xfId="1" xr:uid="{00000000-0005-0000-0000-000003000000}"/>
    <cellStyle name="Moneda 2 2" xfId="9" xr:uid="{3970016F-F8CC-476F-8DBD-8BA38260358F}"/>
    <cellStyle name="Moneda 3" xfId="7" xr:uid="{00000000-0005-0000-0000-000004000000}"/>
    <cellStyle name="Moneda 3 2" xfId="10" xr:uid="{CB3A334C-230C-4C34-B741-C99677416BF7}"/>
    <cellStyle name="Normal" xfId="0" builtinId="0"/>
    <cellStyle name="Normal 2" xfId="6" xr:uid="{00000000-0005-0000-0000-000006000000}"/>
    <cellStyle name="Normal 2_CAT._DE_CPTOS._EDIF._DE_9_AUL._DE_2_NIVS." xfId="3" xr:uid="{00000000-0005-0000-0000-000007000000}"/>
    <cellStyle name="Normal 2_CAT2°ETAPA. DE CONP. EDFIC. DE 9 AULAS CON ANEXOS 2008" xfId="2" xr:uid="{00000000-0005-0000-0000-000008000000}"/>
    <cellStyle name="Porcentaje" xfId="12" builtinId="5"/>
  </cellStyles>
  <dxfs count="0"/>
  <tableStyles count="0" defaultTableStyle="TableStyleMedium9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88078</xdr:colOff>
      <xdr:row>0</xdr:row>
      <xdr:rowOff>71045</xdr:rowOff>
    </xdr:from>
    <xdr:to>
      <xdr:col>2</xdr:col>
      <xdr:colOff>190500</xdr:colOff>
      <xdr:row>4</xdr:row>
      <xdr:rowOff>154622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122472-3105-4842-8A21-D316DB4F5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78" y="71045"/>
          <a:ext cx="1032062" cy="9522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680339</xdr:colOff>
      <xdr:row>0</xdr:row>
      <xdr:rowOff>108312</xdr:rowOff>
    </xdr:from>
    <xdr:to>
      <xdr:col>1</xdr:col>
      <xdr:colOff>904875</xdr:colOff>
      <xdr:row>4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99DD7E-9DDD-4836-B13E-AC6DD7200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39" y="108312"/>
          <a:ext cx="1186561" cy="1091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6"/>
  <sheetViews>
    <sheetView tabSelected="1" view="pageBreakPreview" zoomScaleSheetLayoutView="100" workbookViewId="0">
      <selection activeCell="J26" sqref="J26"/>
    </sheetView>
  </sheetViews>
  <sheetFormatPr baseColWidth="10" defaultRowHeight="13.2"/>
  <cols>
    <col min="1" max="8" width="6.77734375" style="6" customWidth="1"/>
    <col min="9" max="10" width="20.77734375" style="6" customWidth="1"/>
    <col min="11" max="11" width="8.6640625" style="6" customWidth="1"/>
    <col min="12" max="12" width="18.109375" style="6" customWidth="1"/>
    <col min="13" max="13" width="8.44140625" style="6" customWidth="1"/>
    <col min="14" max="14" width="9" style="6" customWidth="1"/>
    <col min="15" max="15" width="8.44140625" style="6" customWidth="1"/>
    <col min="16" max="256" width="11.44140625" style="6"/>
    <col min="257" max="257" width="15.6640625" style="6" customWidth="1"/>
    <col min="258" max="262" width="11.44140625" style="6"/>
    <col min="263" max="263" width="8.6640625" style="6" customWidth="1"/>
    <col min="264" max="264" width="9.88671875" style="6" customWidth="1"/>
    <col min="265" max="265" width="9.5546875" style="6" customWidth="1"/>
    <col min="266" max="266" width="22.6640625" style="6" customWidth="1"/>
    <col min="267" max="267" width="12.5546875" style="6" customWidth="1"/>
    <col min="268" max="512" width="11.44140625" style="6"/>
    <col min="513" max="513" width="15.6640625" style="6" customWidth="1"/>
    <col min="514" max="518" width="11.44140625" style="6"/>
    <col min="519" max="519" width="8.6640625" style="6" customWidth="1"/>
    <col min="520" max="520" width="9.88671875" style="6" customWidth="1"/>
    <col min="521" max="521" width="9.5546875" style="6" customWidth="1"/>
    <col min="522" max="522" width="22.6640625" style="6" customWidth="1"/>
    <col min="523" max="523" width="12.5546875" style="6" customWidth="1"/>
    <col min="524" max="768" width="11.44140625" style="6"/>
    <col min="769" max="769" width="15.6640625" style="6" customWidth="1"/>
    <col min="770" max="774" width="11.44140625" style="6"/>
    <col min="775" max="775" width="8.6640625" style="6" customWidth="1"/>
    <col min="776" max="776" width="9.88671875" style="6" customWidth="1"/>
    <col min="777" max="777" width="9.5546875" style="6" customWidth="1"/>
    <col min="778" max="778" width="22.6640625" style="6" customWidth="1"/>
    <col min="779" max="779" width="12.5546875" style="6" customWidth="1"/>
    <col min="780" max="1024" width="11.44140625" style="6"/>
    <col min="1025" max="1025" width="15.6640625" style="6" customWidth="1"/>
    <col min="1026" max="1030" width="11.44140625" style="6"/>
    <col min="1031" max="1031" width="8.6640625" style="6" customWidth="1"/>
    <col min="1032" max="1032" width="9.88671875" style="6" customWidth="1"/>
    <col min="1033" max="1033" width="9.5546875" style="6" customWidth="1"/>
    <col min="1034" max="1034" width="22.6640625" style="6" customWidth="1"/>
    <col min="1035" max="1035" width="12.5546875" style="6" customWidth="1"/>
    <col min="1036" max="1280" width="11.44140625" style="6"/>
    <col min="1281" max="1281" width="15.6640625" style="6" customWidth="1"/>
    <col min="1282" max="1286" width="11.44140625" style="6"/>
    <col min="1287" max="1287" width="8.6640625" style="6" customWidth="1"/>
    <col min="1288" max="1288" width="9.88671875" style="6" customWidth="1"/>
    <col min="1289" max="1289" width="9.5546875" style="6" customWidth="1"/>
    <col min="1290" max="1290" width="22.6640625" style="6" customWidth="1"/>
    <col min="1291" max="1291" width="12.5546875" style="6" customWidth="1"/>
    <col min="1292" max="1536" width="11.44140625" style="6"/>
    <col min="1537" max="1537" width="15.6640625" style="6" customWidth="1"/>
    <col min="1538" max="1542" width="11.44140625" style="6"/>
    <col min="1543" max="1543" width="8.6640625" style="6" customWidth="1"/>
    <col min="1544" max="1544" width="9.88671875" style="6" customWidth="1"/>
    <col min="1545" max="1545" width="9.5546875" style="6" customWidth="1"/>
    <col min="1546" max="1546" width="22.6640625" style="6" customWidth="1"/>
    <col min="1547" max="1547" width="12.5546875" style="6" customWidth="1"/>
    <col min="1548" max="1792" width="11.44140625" style="6"/>
    <col min="1793" max="1793" width="15.6640625" style="6" customWidth="1"/>
    <col min="1794" max="1798" width="11.44140625" style="6"/>
    <col min="1799" max="1799" width="8.6640625" style="6" customWidth="1"/>
    <col min="1800" max="1800" width="9.88671875" style="6" customWidth="1"/>
    <col min="1801" max="1801" width="9.5546875" style="6" customWidth="1"/>
    <col min="1802" max="1802" width="22.6640625" style="6" customWidth="1"/>
    <col min="1803" max="1803" width="12.5546875" style="6" customWidth="1"/>
    <col min="1804" max="2048" width="11.44140625" style="6"/>
    <col min="2049" max="2049" width="15.6640625" style="6" customWidth="1"/>
    <col min="2050" max="2054" width="11.44140625" style="6"/>
    <col min="2055" max="2055" width="8.6640625" style="6" customWidth="1"/>
    <col min="2056" max="2056" width="9.88671875" style="6" customWidth="1"/>
    <col min="2057" max="2057" width="9.5546875" style="6" customWidth="1"/>
    <col min="2058" max="2058" width="22.6640625" style="6" customWidth="1"/>
    <col min="2059" max="2059" width="12.5546875" style="6" customWidth="1"/>
    <col min="2060" max="2304" width="11.44140625" style="6"/>
    <col min="2305" max="2305" width="15.6640625" style="6" customWidth="1"/>
    <col min="2306" max="2310" width="11.44140625" style="6"/>
    <col min="2311" max="2311" width="8.6640625" style="6" customWidth="1"/>
    <col min="2312" max="2312" width="9.88671875" style="6" customWidth="1"/>
    <col min="2313" max="2313" width="9.5546875" style="6" customWidth="1"/>
    <col min="2314" max="2314" width="22.6640625" style="6" customWidth="1"/>
    <col min="2315" max="2315" width="12.5546875" style="6" customWidth="1"/>
    <col min="2316" max="2560" width="11.44140625" style="6"/>
    <col min="2561" max="2561" width="15.6640625" style="6" customWidth="1"/>
    <col min="2562" max="2566" width="11.44140625" style="6"/>
    <col min="2567" max="2567" width="8.6640625" style="6" customWidth="1"/>
    <col min="2568" max="2568" width="9.88671875" style="6" customWidth="1"/>
    <col min="2569" max="2569" width="9.5546875" style="6" customWidth="1"/>
    <col min="2570" max="2570" width="22.6640625" style="6" customWidth="1"/>
    <col min="2571" max="2571" width="12.5546875" style="6" customWidth="1"/>
    <col min="2572" max="2816" width="11.44140625" style="6"/>
    <col min="2817" max="2817" width="15.6640625" style="6" customWidth="1"/>
    <col min="2818" max="2822" width="11.44140625" style="6"/>
    <col min="2823" max="2823" width="8.6640625" style="6" customWidth="1"/>
    <col min="2824" max="2824" width="9.88671875" style="6" customWidth="1"/>
    <col min="2825" max="2825" width="9.5546875" style="6" customWidth="1"/>
    <col min="2826" max="2826" width="22.6640625" style="6" customWidth="1"/>
    <col min="2827" max="2827" width="12.5546875" style="6" customWidth="1"/>
    <col min="2828" max="3072" width="11.44140625" style="6"/>
    <col min="3073" max="3073" width="15.6640625" style="6" customWidth="1"/>
    <col min="3074" max="3078" width="11.44140625" style="6"/>
    <col min="3079" max="3079" width="8.6640625" style="6" customWidth="1"/>
    <col min="3080" max="3080" width="9.88671875" style="6" customWidth="1"/>
    <col min="3081" max="3081" width="9.5546875" style="6" customWidth="1"/>
    <col min="3082" max="3082" width="22.6640625" style="6" customWidth="1"/>
    <col min="3083" max="3083" width="12.5546875" style="6" customWidth="1"/>
    <col min="3084" max="3328" width="11.44140625" style="6"/>
    <col min="3329" max="3329" width="15.6640625" style="6" customWidth="1"/>
    <col min="3330" max="3334" width="11.44140625" style="6"/>
    <col min="3335" max="3335" width="8.6640625" style="6" customWidth="1"/>
    <col min="3336" max="3336" width="9.88671875" style="6" customWidth="1"/>
    <col min="3337" max="3337" width="9.5546875" style="6" customWidth="1"/>
    <col min="3338" max="3338" width="22.6640625" style="6" customWidth="1"/>
    <col min="3339" max="3339" width="12.5546875" style="6" customWidth="1"/>
    <col min="3340" max="3584" width="11.44140625" style="6"/>
    <col min="3585" max="3585" width="15.6640625" style="6" customWidth="1"/>
    <col min="3586" max="3590" width="11.44140625" style="6"/>
    <col min="3591" max="3591" width="8.6640625" style="6" customWidth="1"/>
    <col min="3592" max="3592" width="9.88671875" style="6" customWidth="1"/>
    <col min="3593" max="3593" width="9.5546875" style="6" customWidth="1"/>
    <col min="3594" max="3594" width="22.6640625" style="6" customWidth="1"/>
    <col min="3595" max="3595" width="12.5546875" style="6" customWidth="1"/>
    <col min="3596" max="3840" width="11.44140625" style="6"/>
    <col min="3841" max="3841" width="15.6640625" style="6" customWidth="1"/>
    <col min="3842" max="3846" width="11.44140625" style="6"/>
    <col min="3847" max="3847" width="8.6640625" style="6" customWidth="1"/>
    <col min="3848" max="3848" width="9.88671875" style="6" customWidth="1"/>
    <col min="3849" max="3849" width="9.5546875" style="6" customWidth="1"/>
    <col min="3850" max="3850" width="22.6640625" style="6" customWidth="1"/>
    <col min="3851" max="3851" width="12.5546875" style="6" customWidth="1"/>
    <col min="3852" max="4096" width="11.44140625" style="6"/>
    <col min="4097" max="4097" width="15.6640625" style="6" customWidth="1"/>
    <col min="4098" max="4102" width="11.44140625" style="6"/>
    <col min="4103" max="4103" width="8.6640625" style="6" customWidth="1"/>
    <col min="4104" max="4104" width="9.88671875" style="6" customWidth="1"/>
    <col min="4105" max="4105" width="9.5546875" style="6" customWidth="1"/>
    <col min="4106" max="4106" width="22.6640625" style="6" customWidth="1"/>
    <col min="4107" max="4107" width="12.5546875" style="6" customWidth="1"/>
    <col min="4108" max="4352" width="11.44140625" style="6"/>
    <col min="4353" max="4353" width="15.6640625" style="6" customWidth="1"/>
    <col min="4354" max="4358" width="11.44140625" style="6"/>
    <col min="4359" max="4359" width="8.6640625" style="6" customWidth="1"/>
    <col min="4360" max="4360" width="9.88671875" style="6" customWidth="1"/>
    <col min="4361" max="4361" width="9.5546875" style="6" customWidth="1"/>
    <col min="4362" max="4362" width="22.6640625" style="6" customWidth="1"/>
    <col min="4363" max="4363" width="12.5546875" style="6" customWidth="1"/>
    <col min="4364" max="4608" width="11.44140625" style="6"/>
    <col min="4609" max="4609" width="15.6640625" style="6" customWidth="1"/>
    <col min="4610" max="4614" width="11.44140625" style="6"/>
    <col min="4615" max="4615" width="8.6640625" style="6" customWidth="1"/>
    <col min="4616" max="4616" width="9.88671875" style="6" customWidth="1"/>
    <col min="4617" max="4617" width="9.5546875" style="6" customWidth="1"/>
    <col min="4618" max="4618" width="22.6640625" style="6" customWidth="1"/>
    <col min="4619" max="4619" width="12.5546875" style="6" customWidth="1"/>
    <col min="4620" max="4864" width="11.44140625" style="6"/>
    <col min="4865" max="4865" width="15.6640625" style="6" customWidth="1"/>
    <col min="4866" max="4870" width="11.44140625" style="6"/>
    <col min="4871" max="4871" width="8.6640625" style="6" customWidth="1"/>
    <col min="4872" max="4872" width="9.88671875" style="6" customWidth="1"/>
    <col min="4873" max="4873" width="9.5546875" style="6" customWidth="1"/>
    <col min="4874" max="4874" width="22.6640625" style="6" customWidth="1"/>
    <col min="4875" max="4875" width="12.5546875" style="6" customWidth="1"/>
    <col min="4876" max="5120" width="11.44140625" style="6"/>
    <col min="5121" max="5121" width="15.6640625" style="6" customWidth="1"/>
    <col min="5122" max="5126" width="11.44140625" style="6"/>
    <col min="5127" max="5127" width="8.6640625" style="6" customWidth="1"/>
    <col min="5128" max="5128" width="9.88671875" style="6" customWidth="1"/>
    <col min="5129" max="5129" width="9.5546875" style="6" customWidth="1"/>
    <col min="5130" max="5130" width="22.6640625" style="6" customWidth="1"/>
    <col min="5131" max="5131" width="12.5546875" style="6" customWidth="1"/>
    <col min="5132" max="5376" width="11.44140625" style="6"/>
    <col min="5377" max="5377" width="15.6640625" style="6" customWidth="1"/>
    <col min="5378" max="5382" width="11.44140625" style="6"/>
    <col min="5383" max="5383" width="8.6640625" style="6" customWidth="1"/>
    <col min="5384" max="5384" width="9.88671875" style="6" customWidth="1"/>
    <col min="5385" max="5385" width="9.5546875" style="6" customWidth="1"/>
    <col min="5386" max="5386" width="22.6640625" style="6" customWidth="1"/>
    <col min="5387" max="5387" width="12.5546875" style="6" customWidth="1"/>
    <col min="5388" max="5632" width="11.44140625" style="6"/>
    <col min="5633" max="5633" width="15.6640625" style="6" customWidth="1"/>
    <col min="5634" max="5638" width="11.44140625" style="6"/>
    <col min="5639" max="5639" width="8.6640625" style="6" customWidth="1"/>
    <col min="5640" max="5640" width="9.88671875" style="6" customWidth="1"/>
    <col min="5641" max="5641" width="9.5546875" style="6" customWidth="1"/>
    <col min="5642" max="5642" width="22.6640625" style="6" customWidth="1"/>
    <col min="5643" max="5643" width="12.5546875" style="6" customWidth="1"/>
    <col min="5644" max="5888" width="11.44140625" style="6"/>
    <col min="5889" max="5889" width="15.6640625" style="6" customWidth="1"/>
    <col min="5890" max="5894" width="11.44140625" style="6"/>
    <col min="5895" max="5895" width="8.6640625" style="6" customWidth="1"/>
    <col min="5896" max="5896" width="9.88671875" style="6" customWidth="1"/>
    <col min="5897" max="5897" width="9.5546875" style="6" customWidth="1"/>
    <col min="5898" max="5898" width="22.6640625" style="6" customWidth="1"/>
    <col min="5899" max="5899" width="12.5546875" style="6" customWidth="1"/>
    <col min="5900" max="6144" width="11.44140625" style="6"/>
    <col min="6145" max="6145" width="15.6640625" style="6" customWidth="1"/>
    <col min="6146" max="6150" width="11.44140625" style="6"/>
    <col min="6151" max="6151" width="8.6640625" style="6" customWidth="1"/>
    <col min="6152" max="6152" width="9.88671875" style="6" customWidth="1"/>
    <col min="6153" max="6153" width="9.5546875" style="6" customWidth="1"/>
    <col min="6154" max="6154" width="22.6640625" style="6" customWidth="1"/>
    <col min="6155" max="6155" width="12.5546875" style="6" customWidth="1"/>
    <col min="6156" max="6400" width="11.44140625" style="6"/>
    <col min="6401" max="6401" width="15.6640625" style="6" customWidth="1"/>
    <col min="6402" max="6406" width="11.44140625" style="6"/>
    <col min="6407" max="6407" width="8.6640625" style="6" customWidth="1"/>
    <col min="6408" max="6408" width="9.88671875" style="6" customWidth="1"/>
    <col min="6409" max="6409" width="9.5546875" style="6" customWidth="1"/>
    <col min="6410" max="6410" width="22.6640625" style="6" customWidth="1"/>
    <col min="6411" max="6411" width="12.5546875" style="6" customWidth="1"/>
    <col min="6412" max="6656" width="11.44140625" style="6"/>
    <col min="6657" max="6657" width="15.6640625" style="6" customWidth="1"/>
    <col min="6658" max="6662" width="11.44140625" style="6"/>
    <col min="6663" max="6663" width="8.6640625" style="6" customWidth="1"/>
    <col min="6664" max="6664" width="9.88671875" style="6" customWidth="1"/>
    <col min="6665" max="6665" width="9.5546875" style="6" customWidth="1"/>
    <col min="6666" max="6666" width="22.6640625" style="6" customWidth="1"/>
    <col min="6667" max="6667" width="12.5546875" style="6" customWidth="1"/>
    <col min="6668" max="6912" width="11.44140625" style="6"/>
    <col min="6913" max="6913" width="15.6640625" style="6" customWidth="1"/>
    <col min="6914" max="6918" width="11.44140625" style="6"/>
    <col min="6919" max="6919" width="8.6640625" style="6" customWidth="1"/>
    <col min="6920" max="6920" width="9.88671875" style="6" customWidth="1"/>
    <col min="6921" max="6921" width="9.5546875" style="6" customWidth="1"/>
    <col min="6922" max="6922" width="22.6640625" style="6" customWidth="1"/>
    <col min="6923" max="6923" width="12.5546875" style="6" customWidth="1"/>
    <col min="6924" max="7168" width="11.44140625" style="6"/>
    <col min="7169" max="7169" width="15.6640625" style="6" customWidth="1"/>
    <col min="7170" max="7174" width="11.44140625" style="6"/>
    <col min="7175" max="7175" width="8.6640625" style="6" customWidth="1"/>
    <col min="7176" max="7176" width="9.88671875" style="6" customWidth="1"/>
    <col min="7177" max="7177" width="9.5546875" style="6" customWidth="1"/>
    <col min="7178" max="7178" width="22.6640625" style="6" customWidth="1"/>
    <col min="7179" max="7179" width="12.5546875" style="6" customWidth="1"/>
    <col min="7180" max="7424" width="11.44140625" style="6"/>
    <col min="7425" max="7425" width="15.6640625" style="6" customWidth="1"/>
    <col min="7426" max="7430" width="11.44140625" style="6"/>
    <col min="7431" max="7431" width="8.6640625" style="6" customWidth="1"/>
    <col min="7432" max="7432" width="9.88671875" style="6" customWidth="1"/>
    <col min="7433" max="7433" width="9.5546875" style="6" customWidth="1"/>
    <col min="7434" max="7434" width="22.6640625" style="6" customWidth="1"/>
    <col min="7435" max="7435" width="12.5546875" style="6" customWidth="1"/>
    <col min="7436" max="7680" width="11.44140625" style="6"/>
    <col min="7681" max="7681" width="15.6640625" style="6" customWidth="1"/>
    <col min="7682" max="7686" width="11.44140625" style="6"/>
    <col min="7687" max="7687" width="8.6640625" style="6" customWidth="1"/>
    <col min="7688" max="7688" width="9.88671875" style="6" customWidth="1"/>
    <col min="7689" max="7689" width="9.5546875" style="6" customWidth="1"/>
    <col min="7690" max="7690" width="22.6640625" style="6" customWidth="1"/>
    <col min="7691" max="7691" width="12.5546875" style="6" customWidth="1"/>
    <col min="7692" max="7936" width="11.44140625" style="6"/>
    <col min="7937" max="7937" width="15.6640625" style="6" customWidth="1"/>
    <col min="7938" max="7942" width="11.44140625" style="6"/>
    <col min="7943" max="7943" width="8.6640625" style="6" customWidth="1"/>
    <col min="7944" max="7944" width="9.88671875" style="6" customWidth="1"/>
    <col min="7945" max="7945" width="9.5546875" style="6" customWidth="1"/>
    <col min="7946" max="7946" width="22.6640625" style="6" customWidth="1"/>
    <col min="7947" max="7947" width="12.5546875" style="6" customWidth="1"/>
    <col min="7948" max="8192" width="11.44140625" style="6"/>
    <col min="8193" max="8193" width="15.6640625" style="6" customWidth="1"/>
    <col min="8194" max="8198" width="11.44140625" style="6"/>
    <col min="8199" max="8199" width="8.6640625" style="6" customWidth="1"/>
    <col min="8200" max="8200" width="9.88671875" style="6" customWidth="1"/>
    <col min="8201" max="8201" width="9.5546875" style="6" customWidth="1"/>
    <col min="8202" max="8202" width="22.6640625" style="6" customWidth="1"/>
    <col min="8203" max="8203" width="12.5546875" style="6" customWidth="1"/>
    <col min="8204" max="8448" width="11.44140625" style="6"/>
    <col min="8449" max="8449" width="15.6640625" style="6" customWidth="1"/>
    <col min="8450" max="8454" width="11.44140625" style="6"/>
    <col min="8455" max="8455" width="8.6640625" style="6" customWidth="1"/>
    <col min="8456" max="8456" width="9.88671875" style="6" customWidth="1"/>
    <col min="8457" max="8457" width="9.5546875" style="6" customWidth="1"/>
    <col min="8458" max="8458" width="22.6640625" style="6" customWidth="1"/>
    <col min="8459" max="8459" width="12.5546875" style="6" customWidth="1"/>
    <col min="8460" max="8704" width="11.44140625" style="6"/>
    <col min="8705" max="8705" width="15.6640625" style="6" customWidth="1"/>
    <col min="8706" max="8710" width="11.44140625" style="6"/>
    <col min="8711" max="8711" width="8.6640625" style="6" customWidth="1"/>
    <col min="8712" max="8712" width="9.88671875" style="6" customWidth="1"/>
    <col min="8713" max="8713" width="9.5546875" style="6" customWidth="1"/>
    <col min="8714" max="8714" width="22.6640625" style="6" customWidth="1"/>
    <col min="8715" max="8715" width="12.5546875" style="6" customWidth="1"/>
    <col min="8716" max="8960" width="11.44140625" style="6"/>
    <col min="8961" max="8961" width="15.6640625" style="6" customWidth="1"/>
    <col min="8962" max="8966" width="11.44140625" style="6"/>
    <col min="8967" max="8967" width="8.6640625" style="6" customWidth="1"/>
    <col min="8968" max="8968" width="9.88671875" style="6" customWidth="1"/>
    <col min="8969" max="8969" width="9.5546875" style="6" customWidth="1"/>
    <col min="8970" max="8970" width="22.6640625" style="6" customWidth="1"/>
    <col min="8971" max="8971" width="12.5546875" style="6" customWidth="1"/>
    <col min="8972" max="9216" width="11.44140625" style="6"/>
    <col min="9217" max="9217" width="15.6640625" style="6" customWidth="1"/>
    <col min="9218" max="9222" width="11.44140625" style="6"/>
    <col min="9223" max="9223" width="8.6640625" style="6" customWidth="1"/>
    <col min="9224" max="9224" width="9.88671875" style="6" customWidth="1"/>
    <col min="9225" max="9225" width="9.5546875" style="6" customWidth="1"/>
    <col min="9226" max="9226" width="22.6640625" style="6" customWidth="1"/>
    <col min="9227" max="9227" width="12.5546875" style="6" customWidth="1"/>
    <col min="9228" max="9472" width="11.44140625" style="6"/>
    <col min="9473" max="9473" width="15.6640625" style="6" customWidth="1"/>
    <col min="9474" max="9478" width="11.44140625" style="6"/>
    <col min="9479" max="9479" width="8.6640625" style="6" customWidth="1"/>
    <col min="9480" max="9480" width="9.88671875" style="6" customWidth="1"/>
    <col min="9481" max="9481" width="9.5546875" style="6" customWidth="1"/>
    <col min="9482" max="9482" width="22.6640625" style="6" customWidth="1"/>
    <col min="9483" max="9483" width="12.5546875" style="6" customWidth="1"/>
    <col min="9484" max="9728" width="11.44140625" style="6"/>
    <col min="9729" max="9729" width="15.6640625" style="6" customWidth="1"/>
    <col min="9730" max="9734" width="11.44140625" style="6"/>
    <col min="9735" max="9735" width="8.6640625" style="6" customWidth="1"/>
    <col min="9736" max="9736" width="9.88671875" style="6" customWidth="1"/>
    <col min="9737" max="9737" width="9.5546875" style="6" customWidth="1"/>
    <col min="9738" max="9738" width="22.6640625" style="6" customWidth="1"/>
    <col min="9739" max="9739" width="12.5546875" style="6" customWidth="1"/>
    <col min="9740" max="9984" width="11.44140625" style="6"/>
    <col min="9985" max="9985" width="15.6640625" style="6" customWidth="1"/>
    <col min="9986" max="9990" width="11.44140625" style="6"/>
    <col min="9991" max="9991" width="8.6640625" style="6" customWidth="1"/>
    <col min="9992" max="9992" width="9.88671875" style="6" customWidth="1"/>
    <col min="9993" max="9993" width="9.5546875" style="6" customWidth="1"/>
    <col min="9994" max="9994" width="22.6640625" style="6" customWidth="1"/>
    <col min="9995" max="9995" width="12.5546875" style="6" customWidth="1"/>
    <col min="9996" max="10240" width="11.44140625" style="6"/>
    <col min="10241" max="10241" width="15.6640625" style="6" customWidth="1"/>
    <col min="10242" max="10246" width="11.44140625" style="6"/>
    <col min="10247" max="10247" width="8.6640625" style="6" customWidth="1"/>
    <col min="10248" max="10248" width="9.88671875" style="6" customWidth="1"/>
    <col min="10249" max="10249" width="9.5546875" style="6" customWidth="1"/>
    <col min="10250" max="10250" width="22.6640625" style="6" customWidth="1"/>
    <col min="10251" max="10251" width="12.5546875" style="6" customWidth="1"/>
    <col min="10252" max="10496" width="11.44140625" style="6"/>
    <col min="10497" max="10497" width="15.6640625" style="6" customWidth="1"/>
    <col min="10498" max="10502" width="11.44140625" style="6"/>
    <col min="10503" max="10503" width="8.6640625" style="6" customWidth="1"/>
    <col min="10504" max="10504" width="9.88671875" style="6" customWidth="1"/>
    <col min="10505" max="10505" width="9.5546875" style="6" customWidth="1"/>
    <col min="10506" max="10506" width="22.6640625" style="6" customWidth="1"/>
    <col min="10507" max="10507" width="12.5546875" style="6" customWidth="1"/>
    <col min="10508" max="10752" width="11.44140625" style="6"/>
    <col min="10753" max="10753" width="15.6640625" style="6" customWidth="1"/>
    <col min="10754" max="10758" width="11.44140625" style="6"/>
    <col min="10759" max="10759" width="8.6640625" style="6" customWidth="1"/>
    <col min="10760" max="10760" width="9.88671875" style="6" customWidth="1"/>
    <col min="10761" max="10761" width="9.5546875" style="6" customWidth="1"/>
    <col min="10762" max="10762" width="22.6640625" style="6" customWidth="1"/>
    <col min="10763" max="10763" width="12.5546875" style="6" customWidth="1"/>
    <col min="10764" max="11008" width="11.44140625" style="6"/>
    <col min="11009" max="11009" width="15.6640625" style="6" customWidth="1"/>
    <col min="11010" max="11014" width="11.44140625" style="6"/>
    <col min="11015" max="11015" width="8.6640625" style="6" customWidth="1"/>
    <col min="11016" max="11016" width="9.88671875" style="6" customWidth="1"/>
    <col min="11017" max="11017" width="9.5546875" style="6" customWidth="1"/>
    <col min="11018" max="11018" width="22.6640625" style="6" customWidth="1"/>
    <col min="11019" max="11019" width="12.5546875" style="6" customWidth="1"/>
    <col min="11020" max="11264" width="11.44140625" style="6"/>
    <col min="11265" max="11265" width="15.6640625" style="6" customWidth="1"/>
    <col min="11266" max="11270" width="11.44140625" style="6"/>
    <col min="11271" max="11271" width="8.6640625" style="6" customWidth="1"/>
    <col min="11272" max="11272" width="9.88671875" style="6" customWidth="1"/>
    <col min="11273" max="11273" width="9.5546875" style="6" customWidth="1"/>
    <col min="11274" max="11274" width="22.6640625" style="6" customWidth="1"/>
    <col min="11275" max="11275" width="12.5546875" style="6" customWidth="1"/>
    <col min="11276" max="11520" width="11.44140625" style="6"/>
    <col min="11521" max="11521" width="15.6640625" style="6" customWidth="1"/>
    <col min="11522" max="11526" width="11.44140625" style="6"/>
    <col min="11527" max="11527" width="8.6640625" style="6" customWidth="1"/>
    <col min="11528" max="11528" width="9.88671875" style="6" customWidth="1"/>
    <col min="11529" max="11529" width="9.5546875" style="6" customWidth="1"/>
    <col min="11530" max="11530" width="22.6640625" style="6" customWidth="1"/>
    <col min="11531" max="11531" width="12.5546875" style="6" customWidth="1"/>
    <col min="11532" max="11776" width="11.44140625" style="6"/>
    <col min="11777" max="11777" width="15.6640625" style="6" customWidth="1"/>
    <col min="11778" max="11782" width="11.44140625" style="6"/>
    <col min="11783" max="11783" width="8.6640625" style="6" customWidth="1"/>
    <col min="11784" max="11784" width="9.88671875" style="6" customWidth="1"/>
    <col min="11785" max="11785" width="9.5546875" style="6" customWidth="1"/>
    <col min="11786" max="11786" width="22.6640625" style="6" customWidth="1"/>
    <col min="11787" max="11787" width="12.5546875" style="6" customWidth="1"/>
    <col min="11788" max="12032" width="11.44140625" style="6"/>
    <col min="12033" max="12033" width="15.6640625" style="6" customWidth="1"/>
    <col min="12034" max="12038" width="11.44140625" style="6"/>
    <col min="12039" max="12039" width="8.6640625" style="6" customWidth="1"/>
    <col min="12040" max="12040" width="9.88671875" style="6" customWidth="1"/>
    <col min="12041" max="12041" width="9.5546875" style="6" customWidth="1"/>
    <col min="12042" max="12042" width="22.6640625" style="6" customWidth="1"/>
    <col min="12043" max="12043" width="12.5546875" style="6" customWidth="1"/>
    <col min="12044" max="12288" width="11.44140625" style="6"/>
    <col min="12289" max="12289" width="15.6640625" style="6" customWidth="1"/>
    <col min="12290" max="12294" width="11.44140625" style="6"/>
    <col min="12295" max="12295" width="8.6640625" style="6" customWidth="1"/>
    <col min="12296" max="12296" width="9.88671875" style="6" customWidth="1"/>
    <col min="12297" max="12297" width="9.5546875" style="6" customWidth="1"/>
    <col min="12298" max="12298" width="22.6640625" style="6" customWidth="1"/>
    <col min="12299" max="12299" width="12.5546875" style="6" customWidth="1"/>
    <col min="12300" max="12544" width="11.44140625" style="6"/>
    <col min="12545" max="12545" width="15.6640625" style="6" customWidth="1"/>
    <col min="12546" max="12550" width="11.44140625" style="6"/>
    <col min="12551" max="12551" width="8.6640625" style="6" customWidth="1"/>
    <col min="12552" max="12552" width="9.88671875" style="6" customWidth="1"/>
    <col min="12553" max="12553" width="9.5546875" style="6" customWidth="1"/>
    <col min="12554" max="12554" width="22.6640625" style="6" customWidth="1"/>
    <col min="12555" max="12555" width="12.5546875" style="6" customWidth="1"/>
    <col min="12556" max="12800" width="11.44140625" style="6"/>
    <col min="12801" max="12801" width="15.6640625" style="6" customWidth="1"/>
    <col min="12802" max="12806" width="11.44140625" style="6"/>
    <col min="12807" max="12807" width="8.6640625" style="6" customWidth="1"/>
    <col min="12808" max="12808" width="9.88671875" style="6" customWidth="1"/>
    <col min="12809" max="12809" width="9.5546875" style="6" customWidth="1"/>
    <col min="12810" max="12810" width="22.6640625" style="6" customWidth="1"/>
    <col min="12811" max="12811" width="12.5546875" style="6" customWidth="1"/>
    <col min="12812" max="13056" width="11.44140625" style="6"/>
    <col min="13057" max="13057" width="15.6640625" style="6" customWidth="1"/>
    <col min="13058" max="13062" width="11.44140625" style="6"/>
    <col min="13063" max="13063" width="8.6640625" style="6" customWidth="1"/>
    <col min="13064" max="13064" width="9.88671875" style="6" customWidth="1"/>
    <col min="13065" max="13065" width="9.5546875" style="6" customWidth="1"/>
    <col min="13066" max="13066" width="22.6640625" style="6" customWidth="1"/>
    <col min="13067" max="13067" width="12.5546875" style="6" customWidth="1"/>
    <col min="13068" max="13312" width="11.44140625" style="6"/>
    <col min="13313" max="13313" width="15.6640625" style="6" customWidth="1"/>
    <col min="13314" max="13318" width="11.44140625" style="6"/>
    <col min="13319" max="13319" width="8.6640625" style="6" customWidth="1"/>
    <col min="13320" max="13320" width="9.88671875" style="6" customWidth="1"/>
    <col min="13321" max="13321" width="9.5546875" style="6" customWidth="1"/>
    <col min="13322" max="13322" width="22.6640625" style="6" customWidth="1"/>
    <col min="13323" max="13323" width="12.5546875" style="6" customWidth="1"/>
    <col min="13324" max="13568" width="11.44140625" style="6"/>
    <col min="13569" max="13569" width="15.6640625" style="6" customWidth="1"/>
    <col min="13570" max="13574" width="11.44140625" style="6"/>
    <col min="13575" max="13575" width="8.6640625" style="6" customWidth="1"/>
    <col min="13576" max="13576" width="9.88671875" style="6" customWidth="1"/>
    <col min="13577" max="13577" width="9.5546875" style="6" customWidth="1"/>
    <col min="13578" max="13578" width="22.6640625" style="6" customWidth="1"/>
    <col min="13579" max="13579" width="12.5546875" style="6" customWidth="1"/>
    <col min="13580" max="13824" width="11.44140625" style="6"/>
    <col min="13825" max="13825" width="15.6640625" style="6" customWidth="1"/>
    <col min="13826" max="13830" width="11.44140625" style="6"/>
    <col min="13831" max="13831" width="8.6640625" style="6" customWidth="1"/>
    <col min="13832" max="13832" width="9.88671875" style="6" customWidth="1"/>
    <col min="13833" max="13833" width="9.5546875" style="6" customWidth="1"/>
    <col min="13834" max="13834" width="22.6640625" style="6" customWidth="1"/>
    <col min="13835" max="13835" width="12.5546875" style="6" customWidth="1"/>
    <col min="13836" max="14080" width="11.44140625" style="6"/>
    <col min="14081" max="14081" width="15.6640625" style="6" customWidth="1"/>
    <col min="14082" max="14086" width="11.44140625" style="6"/>
    <col min="14087" max="14087" width="8.6640625" style="6" customWidth="1"/>
    <col min="14088" max="14088" width="9.88671875" style="6" customWidth="1"/>
    <col min="14089" max="14089" width="9.5546875" style="6" customWidth="1"/>
    <col min="14090" max="14090" width="22.6640625" style="6" customWidth="1"/>
    <col min="14091" max="14091" width="12.5546875" style="6" customWidth="1"/>
    <col min="14092" max="14336" width="11.44140625" style="6"/>
    <col min="14337" max="14337" width="15.6640625" style="6" customWidth="1"/>
    <col min="14338" max="14342" width="11.44140625" style="6"/>
    <col min="14343" max="14343" width="8.6640625" style="6" customWidth="1"/>
    <col min="14344" max="14344" width="9.88671875" style="6" customWidth="1"/>
    <col min="14345" max="14345" width="9.5546875" style="6" customWidth="1"/>
    <col min="14346" max="14346" width="22.6640625" style="6" customWidth="1"/>
    <col min="14347" max="14347" width="12.5546875" style="6" customWidth="1"/>
    <col min="14348" max="14592" width="11.44140625" style="6"/>
    <col min="14593" max="14593" width="15.6640625" style="6" customWidth="1"/>
    <col min="14594" max="14598" width="11.44140625" style="6"/>
    <col min="14599" max="14599" width="8.6640625" style="6" customWidth="1"/>
    <col min="14600" max="14600" width="9.88671875" style="6" customWidth="1"/>
    <col min="14601" max="14601" width="9.5546875" style="6" customWidth="1"/>
    <col min="14602" max="14602" width="22.6640625" style="6" customWidth="1"/>
    <col min="14603" max="14603" width="12.5546875" style="6" customWidth="1"/>
    <col min="14604" max="14848" width="11.44140625" style="6"/>
    <col min="14849" max="14849" width="15.6640625" style="6" customWidth="1"/>
    <col min="14850" max="14854" width="11.44140625" style="6"/>
    <col min="14855" max="14855" width="8.6640625" style="6" customWidth="1"/>
    <col min="14856" max="14856" width="9.88671875" style="6" customWidth="1"/>
    <col min="14857" max="14857" width="9.5546875" style="6" customWidth="1"/>
    <col min="14858" max="14858" width="22.6640625" style="6" customWidth="1"/>
    <col min="14859" max="14859" width="12.5546875" style="6" customWidth="1"/>
    <col min="14860" max="15104" width="11.44140625" style="6"/>
    <col min="15105" max="15105" width="15.6640625" style="6" customWidth="1"/>
    <col min="15106" max="15110" width="11.44140625" style="6"/>
    <col min="15111" max="15111" width="8.6640625" style="6" customWidth="1"/>
    <col min="15112" max="15112" width="9.88671875" style="6" customWidth="1"/>
    <col min="15113" max="15113" width="9.5546875" style="6" customWidth="1"/>
    <col min="15114" max="15114" width="22.6640625" style="6" customWidth="1"/>
    <col min="15115" max="15115" width="12.5546875" style="6" customWidth="1"/>
    <col min="15116" max="15360" width="11.44140625" style="6"/>
    <col min="15361" max="15361" width="15.6640625" style="6" customWidth="1"/>
    <col min="15362" max="15366" width="11.44140625" style="6"/>
    <col min="15367" max="15367" width="8.6640625" style="6" customWidth="1"/>
    <col min="15368" max="15368" width="9.88671875" style="6" customWidth="1"/>
    <col min="15369" max="15369" width="9.5546875" style="6" customWidth="1"/>
    <col min="15370" max="15370" width="22.6640625" style="6" customWidth="1"/>
    <col min="15371" max="15371" width="12.5546875" style="6" customWidth="1"/>
    <col min="15372" max="15616" width="11.44140625" style="6"/>
    <col min="15617" max="15617" width="15.6640625" style="6" customWidth="1"/>
    <col min="15618" max="15622" width="11.44140625" style="6"/>
    <col min="15623" max="15623" width="8.6640625" style="6" customWidth="1"/>
    <col min="15624" max="15624" width="9.88671875" style="6" customWidth="1"/>
    <col min="15625" max="15625" width="9.5546875" style="6" customWidth="1"/>
    <col min="15626" max="15626" width="22.6640625" style="6" customWidth="1"/>
    <col min="15627" max="15627" width="12.5546875" style="6" customWidth="1"/>
    <col min="15628" max="15872" width="11.44140625" style="6"/>
    <col min="15873" max="15873" width="15.6640625" style="6" customWidth="1"/>
    <col min="15874" max="15878" width="11.44140625" style="6"/>
    <col min="15879" max="15879" width="8.6640625" style="6" customWidth="1"/>
    <col min="15880" max="15880" width="9.88671875" style="6" customWidth="1"/>
    <col min="15881" max="15881" width="9.5546875" style="6" customWidth="1"/>
    <col min="15882" max="15882" width="22.6640625" style="6" customWidth="1"/>
    <col min="15883" max="15883" width="12.5546875" style="6" customWidth="1"/>
    <col min="15884" max="16128" width="11.44140625" style="6"/>
    <col min="16129" max="16129" width="15.6640625" style="6" customWidth="1"/>
    <col min="16130" max="16134" width="11.44140625" style="6"/>
    <col min="16135" max="16135" width="8.6640625" style="6" customWidth="1"/>
    <col min="16136" max="16136" width="9.88671875" style="6" customWidth="1"/>
    <col min="16137" max="16137" width="9.5546875" style="6" customWidth="1"/>
    <col min="16138" max="16138" width="22.6640625" style="6" customWidth="1"/>
    <col min="16139" max="16139" width="12.5546875" style="6" customWidth="1"/>
    <col min="16140" max="16384" width="11.44140625" style="6"/>
  </cols>
  <sheetData>
    <row r="2" spans="1:11" ht="24" customHeight="1">
      <c r="A2" s="125" t="s">
        <v>32</v>
      </c>
      <c r="B2" s="125"/>
      <c r="C2" s="125"/>
      <c r="D2" s="125"/>
      <c r="E2" s="125"/>
      <c r="F2" s="125"/>
      <c r="G2" s="125"/>
      <c r="H2" s="125"/>
      <c r="I2" s="125"/>
      <c r="J2" s="125"/>
      <c r="K2" s="22"/>
    </row>
    <row r="3" spans="1:11" ht="13.2" customHeight="1">
      <c r="A3" s="126" t="s">
        <v>33</v>
      </c>
      <c r="B3" s="126"/>
      <c r="C3" s="126"/>
      <c r="D3" s="126"/>
      <c r="E3" s="126"/>
      <c r="F3" s="126"/>
      <c r="G3" s="126"/>
      <c r="H3" s="126"/>
      <c r="I3" s="126"/>
      <c r="J3" s="126"/>
      <c r="K3" s="23"/>
    </row>
    <row r="4" spans="1:11" ht="18" customHeight="1">
      <c r="A4" s="130" t="s">
        <v>151</v>
      </c>
      <c r="B4" s="130"/>
      <c r="C4" s="130"/>
      <c r="D4" s="130"/>
      <c r="E4" s="130"/>
      <c r="F4" s="130"/>
      <c r="G4" s="130"/>
      <c r="H4" s="130"/>
      <c r="I4" s="130"/>
      <c r="J4" s="130"/>
      <c r="K4" s="23"/>
    </row>
    <row r="5" spans="1:11" ht="18" customHeight="1">
      <c r="A5" s="130" t="s">
        <v>152</v>
      </c>
      <c r="B5" s="130"/>
      <c r="C5" s="130"/>
      <c r="D5" s="130"/>
      <c r="E5" s="130"/>
      <c r="F5" s="130"/>
      <c r="G5" s="130"/>
      <c r="H5" s="130"/>
      <c r="I5" s="130"/>
      <c r="J5" s="130"/>
      <c r="K5" s="23"/>
    </row>
    <row r="6" spans="1:11" ht="12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23"/>
    </row>
    <row r="7" spans="1:11" ht="12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23"/>
    </row>
    <row r="8" spans="1:11" ht="42.75" customHeight="1">
      <c r="A8" s="127" t="s">
        <v>57</v>
      </c>
      <c r="B8" s="127"/>
      <c r="C8" s="127"/>
      <c r="D8" s="127"/>
      <c r="E8" s="127"/>
      <c r="F8" s="127"/>
      <c r="G8" s="127"/>
      <c r="H8" s="127"/>
      <c r="I8" s="127"/>
      <c r="J8" s="127"/>
      <c r="K8" s="24"/>
    </row>
    <row r="9" spans="1:11" ht="15.7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24"/>
    </row>
    <row r="10" spans="1:11" ht="15.75" customHeight="1">
      <c r="A10" s="128" t="s">
        <v>19</v>
      </c>
      <c r="B10" s="128"/>
      <c r="C10" s="128"/>
      <c r="D10" s="128"/>
      <c r="E10" s="128"/>
      <c r="F10" s="128"/>
      <c r="G10" s="128"/>
      <c r="H10" s="128"/>
      <c r="I10" s="128"/>
      <c r="J10" s="128"/>
      <c r="K10" s="24"/>
    </row>
    <row r="11" spans="1:11" ht="9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24"/>
    </row>
    <row r="12" spans="1:11" ht="283.2" customHeight="1">
      <c r="A12" s="129" t="s">
        <v>150</v>
      </c>
      <c r="B12" s="129"/>
      <c r="C12" s="129"/>
      <c r="D12" s="129"/>
      <c r="E12" s="129"/>
      <c r="F12" s="129"/>
      <c r="G12" s="129"/>
      <c r="H12" s="129"/>
      <c r="I12" s="129"/>
      <c r="J12" s="129"/>
      <c r="K12" s="21"/>
    </row>
    <row r="13" spans="1:11" ht="192.6" customHeight="1">
      <c r="A13" s="129"/>
      <c r="B13" s="129"/>
      <c r="C13" s="129"/>
      <c r="D13" s="129"/>
      <c r="E13" s="129"/>
      <c r="F13" s="129"/>
      <c r="G13" s="129"/>
      <c r="H13" s="129"/>
      <c r="I13" s="129"/>
      <c r="J13" s="129"/>
      <c r="K13" s="7"/>
    </row>
    <row r="14" spans="1:11" ht="13.8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1" ht="16.2">
      <c r="A15" s="32"/>
      <c r="B15" s="33"/>
      <c r="C15" s="33" t="s">
        <v>7</v>
      </c>
      <c r="D15" s="33"/>
      <c r="E15" s="34"/>
      <c r="F15" s="34"/>
      <c r="G15" s="34"/>
      <c r="H15" s="33"/>
      <c r="I15" s="33"/>
      <c r="J15" s="35" t="s">
        <v>8</v>
      </c>
      <c r="K15" s="9"/>
    </row>
    <row r="16" spans="1:11" ht="16.2">
      <c r="A16" s="32"/>
      <c r="B16" s="33"/>
      <c r="C16" s="33"/>
      <c r="D16" s="33"/>
      <c r="E16" s="34"/>
      <c r="F16" s="34"/>
      <c r="G16" s="34"/>
      <c r="H16" s="33"/>
      <c r="I16" s="33"/>
      <c r="J16" s="35" t="s">
        <v>9</v>
      </c>
      <c r="K16" s="9"/>
    </row>
    <row r="17" spans="1:13" ht="16.2">
      <c r="A17" s="32"/>
      <c r="B17" s="33"/>
      <c r="C17" s="33"/>
      <c r="D17" s="33"/>
      <c r="E17" s="34"/>
      <c r="F17" s="34"/>
      <c r="G17" s="34"/>
      <c r="H17" s="33"/>
      <c r="I17" s="33"/>
      <c r="J17" s="33"/>
      <c r="K17" s="8"/>
    </row>
    <row r="18" spans="1:13" ht="15" customHeight="1">
      <c r="A18" s="32"/>
      <c r="B18" s="33" t="s">
        <v>28</v>
      </c>
      <c r="C18" s="37" t="s">
        <v>22</v>
      </c>
      <c r="D18" s="37"/>
      <c r="E18" s="37"/>
      <c r="F18" s="34"/>
      <c r="G18" s="34"/>
      <c r="H18" s="33"/>
      <c r="I18" s="33"/>
      <c r="J18" s="109">
        <f>+'CATALOGO '!G17</f>
        <v>0</v>
      </c>
      <c r="K18" s="8"/>
    </row>
    <row r="19" spans="1:13" ht="15" customHeight="1">
      <c r="A19" s="32"/>
      <c r="B19" s="33" t="s">
        <v>10</v>
      </c>
      <c r="C19" s="37" t="s">
        <v>38</v>
      </c>
      <c r="D19" s="37"/>
      <c r="E19" s="37"/>
      <c r="F19" s="34"/>
      <c r="G19" s="34"/>
      <c r="H19" s="33"/>
      <c r="I19" s="33"/>
      <c r="J19" s="36">
        <f>+'CATALOGO '!G21</f>
        <v>0</v>
      </c>
      <c r="K19" s="8"/>
    </row>
    <row r="20" spans="1:13" ht="17.100000000000001" customHeight="1">
      <c r="A20" s="32"/>
      <c r="B20" s="33" t="s">
        <v>24</v>
      </c>
      <c r="C20" s="37" t="s">
        <v>11</v>
      </c>
      <c r="D20" s="37"/>
      <c r="E20" s="37"/>
      <c r="F20" s="34"/>
      <c r="G20" s="34"/>
      <c r="H20" s="33"/>
      <c r="I20" s="33"/>
      <c r="J20" s="36">
        <f>+I21+I22</f>
        <v>0</v>
      </c>
      <c r="K20" s="8"/>
    </row>
    <row r="21" spans="1:13" ht="17.100000000000001" customHeight="1">
      <c r="A21" s="32"/>
      <c r="B21" s="33"/>
      <c r="C21" s="124" t="s">
        <v>27</v>
      </c>
      <c r="D21" s="124"/>
      <c r="E21" s="124"/>
      <c r="F21" s="124"/>
      <c r="G21" s="124"/>
      <c r="H21" s="124"/>
      <c r="I21" s="109">
        <f>+'CATALOGO '!G28</f>
        <v>0</v>
      </c>
      <c r="J21" s="38"/>
      <c r="K21" s="8"/>
    </row>
    <row r="22" spans="1:13" ht="17.100000000000001" customHeight="1">
      <c r="A22" s="32"/>
      <c r="B22" s="33"/>
      <c r="C22" s="124" t="s">
        <v>21</v>
      </c>
      <c r="D22" s="124"/>
      <c r="E22" s="124"/>
      <c r="F22" s="124"/>
      <c r="G22" s="124"/>
      <c r="H22" s="124"/>
      <c r="I22" s="36">
        <f>+'CATALOGO '!G51</f>
        <v>0</v>
      </c>
      <c r="J22" s="38"/>
      <c r="K22" s="8"/>
    </row>
    <row r="23" spans="1:13" ht="17.100000000000001" customHeight="1">
      <c r="A23" s="32"/>
      <c r="B23" s="33" t="s">
        <v>31</v>
      </c>
      <c r="C23" s="37" t="s">
        <v>25</v>
      </c>
      <c r="D23" s="37"/>
      <c r="E23" s="39"/>
      <c r="F23" s="34"/>
      <c r="G23" s="34"/>
      <c r="H23" s="33"/>
      <c r="I23" s="33"/>
      <c r="J23" s="109">
        <f>+'CATALOGO '!G71</f>
        <v>0</v>
      </c>
      <c r="K23" s="8"/>
    </row>
    <row r="24" spans="1:13" ht="17.100000000000001" customHeight="1">
      <c r="A24" s="32"/>
      <c r="B24" s="33"/>
      <c r="C24" s="40"/>
      <c r="D24" s="40"/>
      <c r="E24" s="39"/>
      <c r="F24" s="34"/>
      <c r="G24" s="34"/>
      <c r="H24" s="33"/>
      <c r="I24" s="33"/>
      <c r="J24" s="38"/>
      <c r="K24" s="8"/>
    </row>
    <row r="25" spans="1:13" ht="15">
      <c r="A25" s="32"/>
      <c r="B25" s="33"/>
      <c r="C25" s="34"/>
      <c r="D25" s="34"/>
      <c r="E25" s="34"/>
      <c r="F25" s="34"/>
      <c r="G25" s="34"/>
      <c r="H25" s="33"/>
      <c r="I25" s="41"/>
      <c r="J25" s="42"/>
      <c r="K25" s="10"/>
    </row>
    <row r="26" spans="1:13" ht="15">
      <c r="A26" s="32"/>
      <c r="B26" s="34"/>
      <c r="C26" s="34"/>
      <c r="D26" s="34"/>
      <c r="E26" s="34"/>
      <c r="F26" s="34"/>
      <c r="G26" s="34"/>
      <c r="H26" s="37"/>
      <c r="I26" s="43" t="s">
        <v>12</v>
      </c>
      <c r="J26" s="42">
        <f>+SUM(J18:J23)</f>
        <v>0</v>
      </c>
      <c r="K26" s="10"/>
      <c r="L26" s="90"/>
      <c r="M26" s="90"/>
    </row>
    <row r="27" spans="1:13" ht="15">
      <c r="A27" s="32"/>
      <c r="B27" s="34"/>
      <c r="C27" s="34"/>
      <c r="D27" s="34"/>
      <c r="E27" s="34"/>
      <c r="F27" s="34"/>
      <c r="G27" s="34"/>
      <c r="H27" s="37"/>
      <c r="I27" s="43"/>
      <c r="J27" s="44"/>
      <c r="K27" s="10"/>
      <c r="L27" s="90"/>
    </row>
    <row r="28" spans="1:13" ht="15">
      <c r="A28" s="32"/>
      <c r="B28" s="34"/>
      <c r="C28" s="34"/>
      <c r="D28" s="34"/>
      <c r="E28" s="34"/>
      <c r="F28" s="34"/>
      <c r="G28" s="34"/>
      <c r="H28" s="37"/>
      <c r="I28" s="43" t="s">
        <v>18</v>
      </c>
      <c r="J28" s="45">
        <f>J26*16%</f>
        <v>0</v>
      </c>
      <c r="K28" s="10"/>
      <c r="L28" s="90"/>
    </row>
    <row r="29" spans="1:13" ht="15">
      <c r="A29" s="32"/>
      <c r="B29" s="34"/>
      <c r="C29" s="34"/>
      <c r="D29" s="34"/>
      <c r="E29" s="34"/>
      <c r="F29" s="34"/>
      <c r="G29" s="34"/>
      <c r="H29" s="37"/>
      <c r="I29" s="43"/>
      <c r="J29" s="42"/>
      <c r="K29" s="10"/>
      <c r="L29" s="90"/>
    </row>
    <row r="30" spans="1:13" ht="15">
      <c r="A30" s="32"/>
      <c r="B30" s="34"/>
      <c r="C30" s="34"/>
      <c r="D30" s="34"/>
      <c r="E30" s="34"/>
      <c r="F30" s="34"/>
      <c r="G30" s="34"/>
      <c r="H30" s="37"/>
      <c r="I30" s="43" t="s">
        <v>13</v>
      </c>
      <c r="J30" s="45">
        <f>SUM(J26,J28)</f>
        <v>0</v>
      </c>
      <c r="K30" s="10"/>
      <c r="L30" s="90"/>
    </row>
    <row r="31" spans="1:13">
      <c r="J31" s="11"/>
      <c r="L31" s="90"/>
    </row>
    <row r="32" spans="1:13">
      <c r="F32" s="12"/>
      <c r="J32" s="11"/>
    </row>
    <row r="33" spans="5:10">
      <c r="J33" s="108"/>
    </row>
    <row r="34" spans="5:10">
      <c r="F34" s="13"/>
      <c r="J34" s="90"/>
    </row>
    <row r="35" spans="5:10">
      <c r="F35" s="12"/>
    </row>
    <row r="36" spans="5:10">
      <c r="E36" s="12"/>
    </row>
  </sheetData>
  <mergeCells count="9">
    <mergeCell ref="C21:H21"/>
    <mergeCell ref="C22:H22"/>
    <mergeCell ref="A2:J2"/>
    <mergeCell ref="A3:J3"/>
    <mergeCell ref="A8:J8"/>
    <mergeCell ref="A10:J10"/>
    <mergeCell ref="A12:J13"/>
    <mergeCell ref="A4:J4"/>
    <mergeCell ref="A5:J5"/>
  </mergeCells>
  <phoneticPr fontId="28" type="noConversion"/>
  <printOptions horizontalCentered="1"/>
  <pageMargins left="0.39370078740157483" right="0.39370078740157483" top="0.59055118110236227" bottom="0.39370078740157483" header="0" footer="0"/>
  <pageSetup scale="8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02"/>
  <sheetViews>
    <sheetView view="pageBreakPreview" zoomScale="80" zoomScaleSheetLayoutView="115" workbookViewId="0">
      <selection activeCell="L12" sqref="L12"/>
    </sheetView>
  </sheetViews>
  <sheetFormatPr baseColWidth="10" defaultRowHeight="13.2"/>
  <cols>
    <col min="1" max="1" width="14" style="61" customWidth="1"/>
    <col min="2" max="2" width="49.33203125" style="110" customWidth="1"/>
    <col min="3" max="3" width="10.44140625" customWidth="1"/>
    <col min="4" max="4" width="12.77734375" style="20" customWidth="1"/>
    <col min="5" max="5" width="12.77734375" style="110" customWidth="1"/>
    <col min="6" max="6" width="25.6640625" style="123" customWidth="1"/>
    <col min="7" max="7" width="15.77734375" customWidth="1"/>
    <col min="8" max="8" width="11.44140625" hidden="1" customWidth="1"/>
    <col min="9" max="9" width="7.21875" customWidth="1"/>
    <col min="10" max="10" width="17.6640625" customWidth="1"/>
  </cols>
  <sheetData>
    <row r="2" spans="1:20" s="2" customFormat="1" ht="31.2">
      <c r="A2" s="131" t="str">
        <f>+PARTIDAS!$A$2</f>
        <v>UNIVERSIDAD DEL ISTMO</v>
      </c>
      <c r="B2" s="131"/>
      <c r="C2" s="131"/>
      <c r="D2" s="131"/>
      <c r="E2" s="131"/>
      <c r="F2" s="131"/>
      <c r="G2" s="131"/>
    </row>
    <row r="3" spans="1:20" s="2" customFormat="1" ht="15" customHeight="1">
      <c r="A3" s="132" t="str">
        <f>PARTIDAS!A3</f>
        <v>TEHUANTEPEC   -    IXTEPEC    -    JUCHITÀN</v>
      </c>
      <c r="B3" s="132"/>
      <c r="C3" s="132"/>
      <c r="D3" s="132"/>
      <c r="E3" s="132"/>
      <c r="F3" s="132"/>
      <c r="G3" s="132"/>
    </row>
    <row r="4" spans="1:20" s="2" customFormat="1" ht="18" customHeight="1">
      <c r="A4" s="133" t="str">
        <f>+PARTIDAS!A4</f>
        <v>LICITACIÓN DE OBRA PÚBLICA ESTATAL LPEO-920051985-E1-2025</v>
      </c>
      <c r="B4" s="133"/>
      <c r="C4" s="133"/>
      <c r="D4" s="133"/>
      <c r="E4" s="133"/>
      <c r="F4" s="133"/>
      <c r="G4" s="133"/>
    </row>
    <row r="5" spans="1:20" s="2" customFormat="1" ht="18" customHeight="1">
      <c r="A5" s="133" t="str">
        <f>+PARTIDAS!A5</f>
        <v>CATÁLOGO DE CONCEPTOS</v>
      </c>
      <c r="B5" s="133"/>
      <c r="C5" s="133"/>
      <c r="D5" s="133"/>
      <c r="E5" s="133"/>
      <c r="F5" s="133"/>
      <c r="G5" s="133"/>
    </row>
    <row r="6" spans="1:20" s="2" customFormat="1" ht="10.199999999999999" customHeight="1">
      <c r="A6" s="52"/>
      <c r="B6" s="98"/>
      <c r="C6" s="29"/>
      <c r="D6" s="29"/>
      <c r="E6" s="29"/>
      <c r="F6" s="52"/>
      <c r="G6" s="29"/>
    </row>
    <row r="7" spans="1:20" s="3" customFormat="1" ht="31.2" customHeight="1">
      <c r="A7" s="127" t="str">
        <f>+PARTIDAS!A8</f>
        <v>P.N. OBRA EXTERIOR Y ACABADOS DEL LABORATORIO DE SIMULACIÒN Y MANUFACTURA INDUSTRIAL EN LA UNIVERSIDAD DEL ISTMO CAMPUS TEHUANTEPEC.</v>
      </c>
      <c r="B7" s="127"/>
      <c r="C7" s="127"/>
      <c r="D7" s="127"/>
      <c r="E7" s="127"/>
      <c r="F7" s="127"/>
      <c r="G7" s="127"/>
      <c r="H7" s="14"/>
      <c r="I7" s="14"/>
      <c r="J7" s="14"/>
    </row>
    <row r="8" spans="1:20" s="3" customFormat="1" ht="15" customHeight="1">
      <c r="A8" s="28"/>
      <c r="B8" s="99"/>
      <c r="C8" s="28"/>
      <c r="D8" s="28"/>
      <c r="E8" s="28"/>
      <c r="F8" s="28"/>
      <c r="G8" s="28"/>
      <c r="H8" s="14"/>
      <c r="I8" s="14"/>
      <c r="J8" s="14"/>
    </row>
    <row r="9" spans="1:20" s="1" customFormat="1" ht="15" thickBot="1">
      <c r="A9" s="53"/>
      <c r="B9" s="100"/>
      <c r="C9" s="17"/>
      <c r="D9" s="18"/>
      <c r="E9" s="17"/>
      <c r="F9" s="51"/>
      <c r="G9" s="17"/>
    </row>
    <row r="10" spans="1:20" s="15" customFormat="1" ht="16.2" thickBot="1">
      <c r="A10" s="54" t="s">
        <v>0</v>
      </c>
      <c r="B10" s="101" t="s">
        <v>26</v>
      </c>
      <c r="C10" s="16" t="s">
        <v>1</v>
      </c>
      <c r="D10" s="19" t="s">
        <v>2</v>
      </c>
      <c r="E10" s="16" t="s">
        <v>3</v>
      </c>
      <c r="F10" s="54" t="s">
        <v>14</v>
      </c>
      <c r="G10" s="16" t="s">
        <v>4</v>
      </c>
    </row>
    <row r="11" spans="1:20" s="63" customFormat="1" ht="13.8">
      <c r="A11" s="58"/>
      <c r="B11" s="102" t="s">
        <v>36</v>
      </c>
      <c r="C11" s="91"/>
      <c r="D11" s="92"/>
      <c r="E11" s="93"/>
      <c r="F11" s="120"/>
      <c r="G11" s="94"/>
    </row>
    <row r="12" spans="1:20" s="63" customFormat="1" ht="129" customHeight="1">
      <c r="A12" s="106" t="s">
        <v>87</v>
      </c>
      <c r="B12" s="81" t="s">
        <v>72</v>
      </c>
      <c r="C12" s="107" t="s">
        <v>29</v>
      </c>
      <c r="D12" s="50">
        <v>44.43</v>
      </c>
      <c r="E12" s="48"/>
      <c r="F12" s="119"/>
      <c r="G12" s="62">
        <f>ROUND(D12*E12,2)</f>
        <v>0</v>
      </c>
      <c r="I12" s="65"/>
    </row>
    <row r="13" spans="1:20" s="63" customFormat="1" ht="179.4">
      <c r="A13" s="82" t="s">
        <v>88</v>
      </c>
      <c r="B13" s="85" t="s">
        <v>41</v>
      </c>
      <c r="C13" s="83" t="s">
        <v>29</v>
      </c>
      <c r="D13" s="84">
        <v>2029.47</v>
      </c>
      <c r="E13" s="86"/>
      <c r="F13" s="119"/>
      <c r="G13" s="62">
        <f t="shared" ref="G13:G16" si="0">ROUND(D13*E13,2)</f>
        <v>0</v>
      </c>
      <c r="H13" s="65"/>
    </row>
    <row r="14" spans="1:20" s="63" customFormat="1" ht="90.6" customHeight="1">
      <c r="A14" s="82" t="s">
        <v>89</v>
      </c>
      <c r="B14" s="85" t="s">
        <v>42</v>
      </c>
      <c r="C14" s="47" t="s">
        <v>35</v>
      </c>
      <c r="D14" s="50">
        <v>392.1</v>
      </c>
      <c r="E14" s="86"/>
      <c r="F14" s="119"/>
      <c r="G14" s="62">
        <f t="shared" si="0"/>
        <v>0</v>
      </c>
      <c r="H14" s="65"/>
    </row>
    <row r="15" spans="1:20" s="63" customFormat="1" ht="101.4" customHeight="1">
      <c r="A15" s="82" t="s">
        <v>90</v>
      </c>
      <c r="B15" s="81" t="s">
        <v>73</v>
      </c>
      <c r="C15" s="83" t="s">
        <v>34</v>
      </c>
      <c r="D15" s="50">
        <v>2</v>
      </c>
      <c r="E15" s="48"/>
      <c r="F15" s="119"/>
      <c r="G15" s="62">
        <f t="shared" si="0"/>
        <v>0</v>
      </c>
      <c r="H15" s="65"/>
    </row>
    <row r="16" spans="1:20" s="63" customFormat="1" ht="45" customHeight="1">
      <c r="A16" s="82" t="s">
        <v>91</v>
      </c>
      <c r="B16" s="87" t="s">
        <v>58</v>
      </c>
      <c r="C16" s="47" t="s">
        <v>30</v>
      </c>
      <c r="D16" s="50">
        <v>1</v>
      </c>
      <c r="E16" s="48"/>
      <c r="F16" s="119"/>
      <c r="G16" s="62">
        <f t="shared" si="0"/>
        <v>0</v>
      </c>
      <c r="I16" s="76"/>
      <c r="L16" s="76"/>
      <c r="P16" s="76"/>
      <c r="Q16" s="76"/>
      <c r="R16" s="76"/>
      <c r="S16" s="76"/>
      <c r="T16" s="76"/>
    </row>
    <row r="17" spans="1:8" s="63" customFormat="1" ht="13.8">
      <c r="A17" s="56"/>
      <c r="B17" s="102" t="s">
        <v>5</v>
      </c>
      <c r="C17" s="91"/>
      <c r="D17" s="92"/>
      <c r="E17" s="93"/>
      <c r="F17" s="120"/>
      <c r="G17" s="94">
        <f>SUM(G12:G16)</f>
        <v>0</v>
      </c>
    </row>
    <row r="18" spans="1:8" s="63" customFormat="1" ht="13.8">
      <c r="A18" s="55"/>
      <c r="B18" s="102" t="s">
        <v>37</v>
      </c>
      <c r="C18" s="91"/>
      <c r="D18" s="92"/>
      <c r="E18" s="93"/>
      <c r="F18" s="120"/>
      <c r="G18" s="94"/>
    </row>
    <row r="19" spans="1:8" s="63" customFormat="1" ht="117.6" customHeight="1">
      <c r="A19" s="82" t="s">
        <v>92</v>
      </c>
      <c r="B19" s="87" t="s">
        <v>74</v>
      </c>
      <c r="C19" s="83" t="s">
        <v>29</v>
      </c>
      <c r="D19" s="50">
        <v>9.68</v>
      </c>
      <c r="E19" s="48"/>
      <c r="F19" s="119"/>
      <c r="G19" s="62">
        <f t="shared" ref="G19:G20" si="1">ROUND(D19*E19,2)</f>
        <v>0</v>
      </c>
      <c r="H19" s="67"/>
    </row>
    <row r="20" spans="1:8" s="63" customFormat="1" ht="124.2">
      <c r="A20" s="82" t="s">
        <v>93</v>
      </c>
      <c r="B20" s="87" t="s">
        <v>79</v>
      </c>
      <c r="C20" s="47" t="s">
        <v>35</v>
      </c>
      <c r="D20" s="50">
        <v>37.29</v>
      </c>
      <c r="E20" s="48"/>
      <c r="F20" s="119"/>
      <c r="G20" s="62">
        <f t="shared" si="1"/>
        <v>0</v>
      </c>
      <c r="H20" s="67"/>
    </row>
    <row r="21" spans="1:8" s="63" customFormat="1" ht="13.8">
      <c r="A21" s="55"/>
      <c r="B21" s="102" t="s">
        <v>39</v>
      </c>
      <c r="C21" s="91"/>
      <c r="D21" s="92"/>
      <c r="E21" s="93"/>
      <c r="F21" s="120"/>
      <c r="G21" s="94">
        <f>SUM(G19:G20)</f>
        <v>0</v>
      </c>
    </row>
    <row r="22" spans="1:8" s="63" customFormat="1" ht="13.8">
      <c r="A22" s="55"/>
      <c r="B22" s="102" t="s">
        <v>40</v>
      </c>
      <c r="C22" s="91"/>
      <c r="D22" s="92"/>
      <c r="E22" s="93"/>
      <c r="F22" s="120"/>
      <c r="G22" s="94"/>
    </row>
    <row r="23" spans="1:8" s="63" customFormat="1" ht="13.8">
      <c r="A23" s="55"/>
      <c r="B23" s="102" t="s">
        <v>27</v>
      </c>
      <c r="C23" s="91"/>
      <c r="D23" s="92"/>
      <c r="E23" s="93"/>
      <c r="F23" s="120"/>
      <c r="G23" s="94"/>
    </row>
    <row r="24" spans="1:8" s="63" customFormat="1" ht="101.4" customHeight="1">
      <c r="A24" s="82" t="s">
        <v>94</v>
      </c>
      <c r="B24" s="87" t="s">
        <v>76</v>
      </c>
      <c r="C24" s="47" t="s">
        <v>34</v>
      </c>
      <c r="D24" s="50">
        <v>4</v>
      </c>
      <c r="E24" s="48"/>
      <c r="F24" s="119"/>
      <c r="G24" s="62">
        <f t="shared" ref="G24:G27" si="2">ROUND(D24*E24,2)</f>
        <v>0</v>
      </c>
    </row>
    <row r="25" spans="1:8" s="63" customFormat="1" ht="75" customHeight="1">
      <c r="A25" s="82" t="s">
        <v>95</v>
      </c>
      <c r="B25" s="87" t="s">
        <v>75</v>
      </c>
      <c r="C25" s="47" t="s">
        <v>34</v>
      </c>
      <c r="D25" s="50">
        <v>3</v>
      </c>
      <c r="E25" s="48"/>
      <c r="F25" s="119"/>
      <c r="G25" s="62">
        <f t="shared" si="2"/>
        <v>0</v>
      </c>
    </row>
    <row r="26" spans="1:8" s="63" customFormat="1" ht="75" customHeight="1">
      <c r="A26" s="82" t="s">
        <v>96</v>
      </c>
      <c r="B26" s="87" t="s">
        <v>46</v>
      </c>
      <c r="C26" s="47" t="s">
        <v>34</v>
      </c>
      <c r="D26" s="50">
        <v>1</v>
      </c>
      <c r="E26" s="48"/>
      <c r="F26" s="119"/>
      <c r="G26" s="62">
        <f t="shared" si="2"/>
        <v>0</v>
      </c>
    </row>
    <row r="27" spans="1:8" s="63" customFormat="1" ht="88.2" customHeight="1">
      <c r="A27" s="82" t="s">
        <v>97</v>
      </c>
      <c r="B27" s="87" t="s">
        <v>48</v>
      </c>
      <c r="C27" s="47" t="s">
        <v>34</v>
      </c>
      <c r="D27" s="50">
        <v>2</v>
      </c>
      <c r="E27" s="48"/>
      <c r="F27" s="119"/>
      <c r="G27" s="62">
        <f t="shared" si="2"/>
        <v>0</v>
      </c>
    </row>
    <row r="28" spans="1:8" s="63" customFormat="1" ht="13.8">
      <c r="A28" s="57"/>
      <c r="B28" s="102" t="s">
        <v>154</v>
      </c>
      <c r="C28" s="91"/>
      <c r="D28" s="92"/>
      <c r="E28" s="93"/>
      <c r="F28" s="120"/>
      <c r="G28" s="94">
        <f>SUM(G24:G27)</f>
        <v>0</v>
      </c>
    </row>
    <row r="29" spans="1:8" s="63" customFormat="1" ht="13.8">
      <c r="A29" s="57"/>
      <c r="B29" s="102" t="s">
        <v>21</v>
      </c>
      <c r="C29" s="91"/>
      <c r="D29" s="92"/>
      <c r="E29" s="93"/>
      <c r="F29" s="120"/>
      <c r="G29" s="94"/>
    </row>
    <row r="30" spans="1:8" s="63" customFormat="1" ht="130.80000000000001" customHeight="1">
      <c r="A30" s="82" t="s">
        <v>98</v>
      </c>
      <c r="B30" s="85" t="s">
        <v>138</v>
      </c>
      <c r="C30" s="47" t="s">
        <v>34</v>
      </c>
      <c r="D30" s="50">
        <v>19</v>
      </c>
      <c r="E30" s="48"/>
      <c r="F30" s="119"/>
      <c r="G30" s="62">
        <f t="shared" ref="G30:G50" si="3">ROUND(D30*E30,2)</f>
        <v>0</v>
      </c>
      <c r="H30" s="65"/>
    </row>
    <row r="31" spans="1:8" s="63" customFormat="1" ht="159.6" customHeight="1">
      <c r="A31" s="82" t="s">
        <v>99</v>
      </c>
      <c r="B31" s="81" t="s">
        <v>77</v>
      </c>
      <c r="C31" s="47" t="s">
        <v>34</v>
      </c>
      <c r="D31" s="50">
        <v>54</v>
      </c>
      <c r="E31" s="48"/>
      <c r="F31" s="119"/>
      <c r="G31" s="62">
        <f t="shared" si="3"/>
        <v>0</v>
      </c>
      <c r="H31" s="65"/>
    </row>
    <row r="32" spans="1:8" s="63" customFormat="1" ht="124.2">
      <c r="A32" s="82" t="s">
        <v>100</v>
      </c>
      <c r="B32" s="81" t="s">
        <v>78</v>
      </c>
      <c r="C32" s="47" t="s">
        <v>34</v>
      </c>
      <c r="D32" s="50">
        <v>40</v>
      </c>
      <c r="E32" s="48"/>
      <c r="F32" s="119"/>
      <c r="G32" s="62">
        <f t="shared" si="3"/>
        <v>0</v>
      </c>
      <c r="H32" s="65"/>
    </row>
    <row r="33" spans="1:10" s="63" customFormat="1" ht="139.80000000000001" customHeight="1">
      <c r="A33" s="82" t="s">
        <v>101</v>
      </c>
      <c r="B33" s="81" t="s">
        <v>68</v>
      </c>
      <c r="C33" s="47" t="s">
        <v>34</v>
      </c>
      <c r="D33" s="50">
        <v>2</v>
      </c>
      <c r="E33" s="48"/>
      <c r="F33" s="119"/>
      <c r="G33" s="62">
        <f t="shared" si="3"/>
        <v>0</v>
      </c>
      <c r="H33" s="65"/>
    </row>
    <row r="34" spans="1:10" s="63" customFormat="1" ht="87.6" customHeight="1">
      <c r="A34" s="82" t="s">
        <v>102</v>
      </c>
      <c r="B34" s="81" t="s">
        <v>59</v>
      </c>
      <c r="C34" s="47" t="s">
        <v>34</v>
      </c>
      <c r="D34" s="50">
        <v>24</v>
      </c>
      <c r="E34" s="48"/>
      <c r="F34" s="119"/>
      <c r="G34" s="62">
        <f t="shared" si="3"/>
        <v>0</v>
      </c>
      <c r="H34" s="65"/>
    </row>
    <row r="35" spans="1:10" s="63" customFormat="1" ht="88.2" customHeight="1">
      <c r="A35" s="82" t="s">
        <v>103</v>
      </c>
      <c r="B35" s="81" t="s">
        <v>60</v>
      </c>
      <c r="C35" s="47" t="s">
        <v>34</v>
      </c>
      <c r="D35" s="50">
        <v>3</v>
      </c>
      <c r="E35" s="48"/>
      <c r="F35" s="119"/>
      <c r="G35" s="62">
        <f t="shared" si="3"/>
        <v>0</v>
      </c>
      <c r="H35" s="65"/>
    </row>
    <row r="36" spans="1:10" s="63" customFormat="1" ht="113.4" customHeight="1">
      <c r="A36" s="82" t="s">
        <v>104</v>
      </c>
      <c r="B36" s="81" t="s">
        <v>61</v>
      </c>
      <c r="C36" s="47" t="s">
        <v>34</v>
      </c>
      <c r="D36" s="50">
        <v>9</v>
      </c>
      <c r="E36" s="48"/>
      <c r="F36" s="119"/>
      <c r="G36" s="62">
        <f t="shared" si="3"/>
        <v>0</v>
      </c>
      <c r="H36" s="65"/>
    </row>
    <row r="37" spans="1:10" s="63" customFormat="1" ht="114.6" customHeight="1">
      <c r="A37" s="82" t="s">
        <v>105</v>
      </c>
      <c r="B37" s="81" t="s">
        <v>62</v>
      </c>
      <c r="C37" s="47" t="s">
        <v>34</v>
      </c>
      <c r="D37" s="50">
        <v>25</v>
      </c>
      <c r="E37" s="48"/>
      <c r="F37" s="119"/>
      <c r="G37" s="62">
        <f t="shared" si="3"/>
        <v>0</v>
      </c>
      <c r="H37" s="65"/>
    </row>
    <row r="38" spans="1:10" s="63" customFormat="1" ht="101.4" customHeight="1">
      <c r="A38" s="82" t="s">
        <v>106</v>
      </c>
      <c r="B38" s="81" t="s">
        <v>69</v>
      </c>
      <c r="C38" s="47" t="s">
        <v>34</v>
      </c>
      <c r="D38" s="50">
        <v>20</v>
      </c>
      <c r="E38" s="48"/>
      <c r="F38" s="119"/>
      <c r="G38" s="62">
        <f t="shared" si="3"/>
        <v>0</v>
      </c>
      <c r="H38" s="65"/>
    </row>
    <row r="39" spans="1:10" s="63" customFormat="1" ht="118.2" customHeight="1">
      <c r="A39" s="82" t="s">
        <v>107</v>
      </c>
      <c r="B39" s="81" t="s">
        <v>63</v>
      </c>
      <c r="C39" s="47" t="s">
        <v>34</v>
      </c>
      <c r="D39" s="50">
        <v>4</v>
      </c>
      <c r="E39" s="48"/>
      <c r="F39" s="119"/>
      <c r="G39" s="62">
        <f t="shared" si="3"/>
        <v>0</v>
      </c>
      <c r="H39" s="65"/>
    </row>
    <row r="40" spans="1:10" s="63" customFormat="1" ht="118.8" customHeight="1">
      <c r="A40" s="82" t="s">
        <v>108</v>
      </c>
      <c r="B40" s="81" t="s">
        <v>64</v>
      </c>
      <c r="C40" s="47" t="s">
        <v>34</v>
      </c>
      <c r="D40" s="50">
        <v>8</v>
      </c>
      <c r="E40" s="48"/>
      <c r="F40" s="119"/>
      <c r="G40" s="62">
        <f t="shared" si="3"/>
        <v>0</v>
      </c>
      <c r="H40" s="65"/>
    </row>
    <row r="41" spans="1:10" s="63" customFormat="1" ht="119.4" customHeight="1">
      <c r="A41" s="82" t="s">
        <v>109</v>
      </c>
      <c r="B41" s="81" t="s">
        <v>139</v>
      </c>
      <c r="C41" s="47" t="s">
        <v>34</v>
      </c>
      <c r="D41" s="50">
        <v>3</v>
      </c>
      <c r="E41" s="48"/>
      <c r="F41" s="119"/>
      <c r="G41" s="62">
        <f t="shared" si="3"/>
        <v>0</v>
      </c>
      <c r="H41" s="65"/>
    </row>
    <row r="42" spans="1:10" s="63" customFormat="1" ht="129" customHeight="1">
      <c r="A42" s="82" t="s">
        <v>110</v>
      </c>
      <c r="B42" s="81" t="s">
        <v>140</v>
      </c>
      <c r="C42" s="47" t="s">
        <v>34</v>
      </c>
      <c r="D42" s="50">
        <v>2</v>
      </c>
      <c r="E42" s="48"/>
      <c r="F42" s="119"/>
      <c r="G42" s="62">
        <f t="shared" si="3"/>
        <v>0</v>
      </c>
      <c r="H42" s="65"/>
      <c r="J42" s="75"/>
    </row>
    <row r="43" spans="1:10" s="63" customFormat="1" ht="124.2">
      <c r="A43" s="82" t="s">
        <v>111</v>
      </c>
      <c r="B43" s="81" t="s">
        <v>141</v>
      </c>
      <c r="C43" s="47" t="s">
        <v>34</v>
      </c>
      <c r="D43" s="50">
        <v>3</v>
      </c>
      <c r="E43" s="48"/>
      <c r="F43" s="119"/>
      <c r="G43" s="62">
        <f t="shared" si="3"/>
        <v>0</v>
      </c>
      <c r="H43" s="65"/>
      <c r="J43" s="75"/>
    </row>
    <row r="44" spans="1:10" s="63" customFormat="1" ht="104.4" customHeight="1">
      <c r="A44" s="82" t="s">
        <v>112</v>
      </c>
      <c r="B44" s="81" t="s">
        <v>70</v>
      </c>
      <c r="C44" s="47" t="s">
        <v>34</v>
      </c>
      <c r="D44" s="50">
        <v>9</v>
      </c>
      <c r="E44" s="48"/>
      <c r="F44" s="119"/>
      <c r="G44" s="62">
        <f t="shared" si="3"/>
        <v>0</v>
      </c>
      <c r="H44" s="65"/>
    </row>
    <row r="45" spans="1:10" s="63" customFormat="1" ht="105" customHeight="1">
      <c r="A45" s="82" t="s">
        <v>113</v>
      </c>
      <c r="B45" s="81" t="s">
        <v>71</v>
      </c>
      <c r="C45" s="47" t="s">
        <v>34</v>
      </c>
      <c r="D45" s="50">
        <v>29</v>
      </c>
      <c r="E45" s="48"/>
      <c r="F45" s="119"/>
      <c r="G45" s="62">
        <f t="shared" si="3"/>
        <v>0</v>
      </c>
      <c r="H45" s="65"/>
    </row>
    <row r="46" spans="1:10" s="63" customFormat="1" ht="76.8" customHeight="1">
      <c r="A46" s="82" t="s">
        <v>114</v>
      </c>
      <c r="B46" s="81" t="s">
        <v>80</v>
      </c>
      <c r="C46" s="47" t="s">
        <v>34</v>
      </c>
      <c r="D46" s="50">
        <v>1</v>
      </c>
      <c r="E46" s="48"/>
      <c r="F46" s="119"/>
      <c r="G46" s="62">
        <f t="shared" si="3"/>
        <v>0</v>
      </c>
      <c r="H46" s="65"/>
    </row>
    <row r="47" spans="1:10" s="63" customFormat="1" ht="75.599999999999994" customHeight="1">
      <c r="A47" s="82" t="s">
        <v>115</v>
      </c>
      <c r="B47" s="81" t="s">
        <v>65</v>
      </c>
      <c r="C47" s="47" t="s">
        <v>34</v>
      </c>
      <c r="D47" s="50">
        <v>1</v>
      </c>
      <c r="E47" s="48"/>
      <c r="F47" s="119"/>
      <c r="G47" s="62">
        <f t="shared" si="3"/>
        <v>0</v>
      </c>
      <c r="H47" s="65"/>
    </row>
    <row r="48" spans="1:10" s="63" customFormat="1" ht="74.400000000000006" customHeight="1">
      <c r="A48" s="82" t="s">
        <v>116</v>
      </c>
      <c r="B48" s="81" t="s">
        <v>66</v>
      </c>
      <c r="C48" s="47" t="s">
        <v>34</v>
      </c>
      <c r="D48" s="50">
        <v>2</v>
      </c>
      <c r="E48" s="48"/>
      <c r="F48" s="119"/>
      <c r="G48" s="62">
        <f t="shared" si="3"/>
        <v>0</v>
      </c>
      <c r="H48" s="65"/>
    </row>
    <row r="49" spans="1:8" s="63" customFormat="1" ht="75.599999999999994" customHeight="1">
      <c r="A49" s="82" t="s">
        <v>117</v>
      </c>
      <c r="B49" s="81" t="s">
        <v>67</v>
      </c>
      <c r="C49" s="47" t="s">
        <v>34</v>
      </c>
      <c r="D49" s="50">
        <v>1</v>
      </c>
      <c r="E49" s="48"/>
      <c r="F49" s="119"/>
      <c r="G49" s="62">
        <f t="shared" si="3"/>
        <v>0</v>
      </c>
      <c r="H49" s="65"/>
    </row>
    <row r="50" spans="1:8" s="63" customFormat="1" ht="73.8" customHeight="1">
      <c r="A50" s="82" t="s">
        <v>118</v>
      </c>
      <c r="B50" s="81" t="s">
        <v>81</v>
      </c>
      <c r="C50" s="47" t="s">
        <v>34</v>
      </c>
      <c r="D50" s="50">
        <v>1</v>
      </c>
      <c r="E50" s="48"/>
      <c r="F50" s="119"/>
      <c r="G50" s="62">
        <f t="shared" si="3"/>
        <v>0</v>
      </c>
      <c r="H50" s="65"/>
    </row>
    <row r="51" spans="1:8" s="63" customFormat="1" ht="13.8">
      <c r="A51" s="57"/>
      <c r="B51" s="102" t="s">
        <v>153</v>
      </c>
      <c r="C51" s="91"/>
      <c r="D51" s="92"/>
      <c r="E51" s="93"/>
      <c r="F51" s="120"/>
      <c r="G51" s="94">
        <f>SUM(G30:G50)</f>
        <v>0</v>
      </c>
    </row>
    <row r="52" spans="1:8" s="63" customFormat="1" ht="13.8">
      <c r="A52" s="57"/>
      <c r="B52" s="102" t="s">
        <v>20</v>
      </c>
      <c r="C52" s="91"/>
      <c r="D52" s="92"/>
      <c r="E52" s="93"/>
      <c r="F52" s="120"/>
      <c r="G52" s="94">
        <f>+G51+G28</f>
        <v>0</v>
      </c>
    </row>
    <row r="53" spans="1:8" s="63" customFormat="1" ht="13.8">
      <c r="A53" s="57"/>
      <c r="B53" s="102" t="s">
        <v>43</v>
      </c>
      <c r="C53" s="91"/>
      <c r="D53" s="92"/>
      <c r="E53" s="93"/>
      <c r="F53" s="120"/>
      <c r="G53" s="94"/>
    </row>
    <row r="54" spans="1:8" s="63" customFormat="1" ht="48.6" customHeight="1">
      <c r="A54" s="82" t="s">
        <v>119</v>
      </c>
      <c r="B54" s="85" t="s">
        <v>47</v>
      </c>
      <c r="C54" s="88" t="s">
        <v>29</v>
      </c>
      <c r="D54" s="50">
        <v>247.09</v>
      </c>
      <c r="E54" s="48"/>
      <c r="F54" s="119"/>
      <c r="G54" s="62">
        <f t="shared" ref="G54:G70" si="4">ROUND(D54*E54,2)</f>
        <v>0</v>
      </c>
    </row>
    <row r="55" spans="1:8" s="63" customFormat="1" ht="53.4" customHeight="1">
      <c r="A55" s="82" t="s">
        <v>120</v>
      </c>
      <c r="B55" s="85" t="s">
        <v>142</v>
      </c>
      <c r="C55" s="88" t="s">
        <v>29</v>
      </c>
      <c r="D55" s="50">
        <v>19.05</v>
      </c>
      <c r="E55" s="48"/>
      <c r="F55" s="119"/>
      <c r="G55" s="62">
        <f t="shared" si="4"/>
        <v>0</v>
      </c>
    </row>
    <row r="56" spans="1:8" s="63" customFormat="1" ht="86.4" customHeight="1">
      <c r="A56" s="82" t="s">
        <v>121</v>
      </c>
      <c r="B56" s="85" t="s">
        <v>49</v>
      </c>
      <c r="C56" s="88" t="s">
        <v>44</v>
      </c>
      <c r="D56" s="50">
        <v>61.8</v>
      </c>
      <c r="E56" s="48"/>
      <c r="F56" s="119"/>
      <c r="G56" s="62">
        <f t="shared" si="4"/>
        <v>0</v>
      </c>
    </row>
    <row r="57" spans="1:8" s="63" customFormat="1" ht="61.2" customHeight="1">
      <c r="A57" s="82" t="s">
        <v>122</v>
      </c>
      <c r="B57" s="85" t="s">
        <v>50</v>
      </c>
      <c r="C57" s="88" t="s">
        <v>29</v>
      </c>
      <c r="D57" s="50">
        <v>105</v>
      </c>
      <c r="E57" s="48"/>
      <c r="F57" s="119"/>
      <c r="G57" s="62">
        <f t="shared" si="4"/>
        <v>0</v>
      </c>
    </row>
    <row r="58" spans="1:8" s="63" customFormat="1" ht="89.4" customHeight="1">
      <c r="A58" s="82" t="s">
        <v>123</v>
      </c>
      <c r="B58" s="85" t="s">
        <v>86</v>
      </c>
      <c r="C58" s="88" t="s">
        <v>35</v>
      </c>
      <c r="D58" s="50">
        <v>46.56</v>
      </c>
      <c r="E58" s="48"/>
      <c r="F58" s="119"/>
      <c r="G58" s="62">
        <f t="shared" si="4"/>
        <v>0</v>
      </c>
    </row>
    <row r="59" spans="1:8" s="63" customFormat="1" ht="90" customHeight="1">
      <c r="A59" s="82" t="s">
        <v>124</v>
      </c>
      <c r="B59" s="85" t="s">
        <v>82</v>
      </c>
      <c r="C59" s="88" t="s">
        <v>35</v>
      </c>
      <c r="D59" s="50">
        <v>255.88</v>
      </c>
      <c r="E59" s="48"/>
      <c r="F59" s="119"/>
      <c r="G59" s="62">
        <f t="shared" si="4"/>
        <v>0</v>
      </c>
    </row>
    <row r="60" spans="1:8" s="63" customFormat="1" ht="88.2" customHeight="1">
      <c r="A60" s="82" t="s">
        <v>125</v>
      </c>
      <c r="B60" s="85" t="s">
        <v>52</v>
      </c>
      <c r="C60" s="88" t="s">
        <v>45</v>
      </c>
      <c r="D60" s="50">
        <v>32.01</v>
      </c>
      <c r="E60" s="89"/>
      <c r="F60" s="119"/>
      <c r="G60" s="62">
        <f t="shared" si="4"/>
        <v>0</v>
      </c>
    </row>
    <row r="61" spans="1:8" s="63" customFormat="1" ht="68.400000000000006" customHeight="1">
      <c r="A61" s="82" t="s">
        <v>126</v>
      </c>
      <c r="B61" s="85" t="s">
        <v>53</v>
      </c>
      <c r="C61" s="88" t="s">
        <v>29</v>
      </c>
      <c r="D61" s="50">
        <v>86.8</v>
      </c>
      <c r="E61" s="48"/>
      <c r="F61" s="119"/>
      <c r="G61" s="62">
        <f t="shared" si="4"/>
        <v>0</v>
      </c>
    </row>
    <row r="62" spans="1:8" s="63" customFormat="1" ht="64.2" customHeight="1">
      <c r="A62" s="82" t="s">
        <v>127</v>
      </c>
      <c r="B62" s="87" t="s">
        <v>51</v>
      </c>
      <c r="C62" s="47" t="s">
        <v>44</v>
      </c>
      <c r="D62" s="50">
        <v>96.84</v>
      </c>
      <c r="E62" s="48"/>
      <c r="F62" s="119"/>
      <c r="G62" s="62">
        <f t="shared" si="4"/>
        <v>0</v>
      </c>
    </row>
    <row r="63" spans="1:8" s="63" customFormat="1" ht="72.599999999999994" customHeight="1">
      <c r="A63" s="82" t="s">
        <v>128</v>
      </c>
      <c r="B63" s="87" t="s">
        <v>54</v>
      </c>
      <c r="C63" s="47" t="s">
        <v>29</v>
      </c>
      <c r="D63" s="50">
        <v>38.65</v>
      </c>
      <c r="E63" s="89"/>
      <c r="F63" s="119"/>
      <c r="G63" s="62">
        <f t="shared" si="4"/>
        <v>0</v>
      </c>
    </row>
    <row r="64" spans="1:8" s="63" customFormat="1" ht="104.4" customHeight="1">
      <c r="A64" s="82" t="s">
        <v>129</v>
      </c>
      <c r="B64" s="87" t="s">
        <v>55</v>
      </c>
      <c r="C64" s="47" t="s">
        <v>29</v>
      </c>
      <c r="D64" s="50">
        <v>114.75</v>
      </c>
      <c r="E64" s="48"/>
      <c r="F64" s="119"/>
      <c r="G64" s="62">
        <f t="shared" si="4"/>
        <v>0</v>
      </c>
    </row>
    <row r="65" spans="1:10" s="63" customFormat="1" ht="171.6" customHeight="1">
      <c r="A65" s="82" t="s">
        <v>130</v>
      </c>
      <c r="B65" s="87" t="s">
        <v>83</v>
      </c>
      <c r="C65" s="47" t="s">
        <v>34</v>
      </c>
      <c r="D65" s="50">
        <v>8</v>
      </c>
      <c r="E65" s="48"/>
      <c r="F65" s="119"/>
      <c r="G65" s="62">
        <f t="shared" si="4"/>
        <v>0</v>
      </c>
    </row>
    <row r="66" spans="1:10" s="63" customFormat="1" ht="114" customHeight="1">
      <c r="A66" s="82" t="s">
        <v>131</v>
      </c>
      <c r="B66" s="87" t="s">
        <v>84</v>
      </c>
      <c r="C66" s="88" t="s">
        <v>35</v>
      </c>
      <c r="D66" s="50">
        <v>50.53</v>
      </c>
      <c r="E66" s="48"/>
      <c r="F66" s="119"/>
      <c r="G66" s="62">
        <f t="shared" si="4"/>
        <v>0</v>
      </c>
    </row>
    <row r="67" spans="1:10" s="63" customFormat="1" ht="113.4" customHeight="1">
      <c r="A67" s="82" t="s">
        <v>132</v>
      </c>
      <c r="B67" s="87" t="s">
        <v>85</v>
      </c>
      <c r="C67" s="88" t="s">
        <v>35</v>
      </c>
      <c r="D67" s="50">
        <v>50.53</v>
      </c>
      <c r="E67" s="48"/>
      <c r="F67" s="119"/>
      <c r="G67" s="62">
        <f t="shared" si="4"/>
        <v>0</v>
      </c>
    </row>
    <row r="68" spans="1:10" s="63" customFormat="1" ht="74.400000000000006" customHeight="1">
      <c r="A68" s="82" t="s">
        <v>133</v>
      </c>
      <c r="B68" s="87" t="s">
        <v>134</v>
      </c>
      <c r="C68" s="47" t="s">
        <v>29</v>
      </c>
      <c r="D68" s="50">
        <v>62.75</v>
      </c>
      <c r="E68" s="48"/>
      <c r="F68" s="119"/>
      <c r="G68" s="62">
        <f t="shared" si="4"/>
        <v>0</v>
      </c>
      <c r="J68" s="66"/>
    </row>
    <row r="69" spans="1:10" s="63" customFormat="1" ht="102.6" customHeight="1">
      <c r="A69" s="82" t="s">
        <v>136</v>
      </c>
      <c r="B69" s="87" t="s">
        <v>56</v>
      </c>
      <c r="C69" s="47" t="s">
        <v>29</v>
      </c>
      <c r="D69" s="50">
        <v>30</v>
      </c>
      <c r="E69" s="48"/>
      <c r="F69" s="119"/>
      <c r="G69" s="62">
        <f t="shared" si="4"/>
        <v>0</v>
      </c>
      <c r="J69" s="66"/>
    </row>
    <row r="70" spans="1:10" s="63" customFormat="1" ht="110.4">
      <c r="A70" s="82" t="s">
        <v>137</v>
      </c>
      <c r="B70" s="87" t="s">
        <v>135</v>
      </c>
      <c r="C70" s="47" t="s">
        <v>34</v>
      </c>
      <c r="D70" s="50">
        <v>1</v>
      </c>
      <c r="E70" s="48"/>
      <c r="F70" s="119"/>
      <c r="G70" s="62">
        <f t="shared" si="4"/>
        <v>0</v>
      </c>
      <c r="J70" s="66"/>
    </row>
    <row r="71" spans="1:10" s="63" customFormat="1" ht="13.8">
      <c r="A71" s="57"/>
      <c r="B71" s="102" t="s">
        <v>23</v>
      </c>
      <c r="C71" s="91"/>
      <c r="D71" s="92"/>
      <c r="E71" s="93"/>
      <c r="F71" s="120"/>
      <c r="G71" s="94">
        <f>SUM(G54:G70)</f>
        <v>0</v>
      </c>
    </row>
    <row r="72" spans="1:10" s="63" customFormat="1" ht="13.8">
      <c r="A72" s="57"/>
      <c r="B72" s="103"/>
      <c r="C72" s="25"/>
      <c r="D72" s="49"/>
      <c r="E72" s="26"/>
      <c r="F72" s="118"/>
      <c r="G72" s="27"/>
    </row>
    <row r="73" spans="1:10" s="78" customFormat="1" ht="13.8">
      <c r="A73" s="57" t="s">
        <v>6</v>
      </c>
      <c r="B73" s="104" t="s">
        <v>15</v>
      </c>
      <c r="C73" s="95"/>
      <c r="D73" s="96"/>
      <c r="E73" s="97"/>
      <c r="F73" s="121"/>
      <c r="G73" s="94">
        <f>+G71+G52+G21+G17</f>
        <v>0</v>
      </c>
      <c r="H73" s="63"/>
      <c r="I73" s="63"/>
      <c r="J73" s="77"/>
    </row>
    <row r="74" spans="1:10" s="78" customFormat="1" ht="13.8">
      <c r="A74" s="57"/>
      <c r="B74" s="104" t="s">
        <v>17</v>
      </c>
      <c r="C74" s="95"/>
      <c r="D74" s="96"/>
      <c r="E74" s="97"/>
      <c r="F74" s="121"/>
      <c r="G74" s="94">
        <f>G73*0.16</f>
        <v>0</v>
      </c>
      <c r="H74" s="63"/>
      <c r="I74" s="63"/>
    </row>
    <row r="75" spans="1:10" s="78" customFormat="1" ht="13.8">
      <c r="A75" s="57"/>
      <c r="B75" s="104" t="s">
        <v>16</v>
      </c>
      <c r="C75" s="95"/>
      <c r="D75" s="96"/>
      <c r="E75" s="97"/>
      <c r="F75" s="121"/>
      <c r="G75" s="94">
        <f>G73+G74</f>
        <v>0</v>
      </c>
      <c r="H75" s="63"/>
      <c r="I75" s="63"/>
    </row>
    <row r="76" spans="1:10" s="78" customFormat="1" ht="14.4" thickBot="1">
      <c r="A76" s="59"/>
      <c r="B76" s="105"/>
      <c r="C76" s="68"/>
      <c r="D76" s="69"/>
      <c r="E76" s="70"/>
      <c r="F76" s="122"/>
      <c r="G76" s="71"/>
      <c r="H76" s="63"/>
      <c r="I76" s="63"/>
    </row>
    <row r="77" spans="1:10" s="63" customFormat="1" ht="14.4" thickTop="1">
      <c r="A77" s="64"/>
      <c r="B77" s="80"/>
      <c r="C77" s="66"/>
      <c r="D77" s="72"/>
      <c r="F77" s="79"/>
    </row>
    <row r="78" spans="1:10" s="63" customFormat="1" ht="13.8">
      <c r="A78" s="64"/>
      <c r="B78" s="80"/>
      <c r="C78" s="66"/>
      <c r="D78" s="72"/>
      <c r="F78" s="79"/>
      <c r="H78" s="74"/>
    </row>
    <row r="79" spans="1:10" s="63" customFormat="1" ht="13.8">
      <c r="A79" s="64"/>
      <c r="B79" s="80"/>
      <c r="C79" s="66"/>
      <c r="D79" s="72"/>
      <c r="F79" s="79"/>
    </row>
    <row r="80" spans="1:10" s="63" customFormat="1" ht="13.8">
      <c r="A80" s="64"/>
      <c r="B80" s="80"/>
      <c r="C80" s="66"/>
      <c r="D80" s="72"/>
      <c r="F80" s="79"/>
      <c r="G80" s="67"/>
    </row>
    <row r="81" spans="1:8" s="63" customFormat="1" ht="13.8">
      <c r="A81" s="64"/>
      <c r="B81" s="80"/>
      <c r="C81" s="66"/>
      <c r="D81" s="72"/>
      <c r="F81" s="79"/>
      <c r="G81" s="74"/>
      <c r="H81" s="74"/>
    </row>
    <row r="82" spans="1:8" s="63" customFormat="1" ht="13.8">
      <c r="A82" s="64"/>
      <c r="B82" s="80"/>
      <c r="C82" s="66"/>
      <c r="D82" s="72"/>
      <c r="F82" s="79"/>
      <c r="G82" s="67"/>
    </row>
    <row r="83" spans="1:8" s="63" customFormat="1" ht="13.8">
      <c r="A83" s="64"/>
      <c r="B83" s="80"/>
      <c r="C83" s="66"/>
      <c r="D83" s="72"/>
      <c r="F83" s="79"/>
      <c r="G83" s="67"/>
      <c r="H83" s="74"/>
    </row>
    <row r="84" spans="1:8" s="63" customFormat="1" ht="13.8">
      <c r="A84" s="64"/>
      <c r="B84" s="80"/>
      <c r="C84" s="66"/>
      <c r="D84" s="72"/>
      <c r="F84" s="79"/>
    </row>
    <row r="85" spans="1:8" s="63" customFormat="1" ht="13.8">
      <c r="A85" s="64"/>
      <c r="B85" s="80"/>
      <c r="C85" s="66"/>
      <c r="D85" s="72"/>
      <c r="F85" s="79"/>
      <c r="G85" s="67"/>
    </row>
    <row r="86" spans="1:8" s="63" customFormat="1" ht="13.8">
      <c r="A86" s="64"/>
      <c r="B86" s="80"/>
      <c r="C86" s="66"/>
      <c r="D86" s="72"/>
      <c r="F86" s="79"/>
    </row>
    <row r="87" spans="1:8" s="63" customFormat="1" ht="13.8">
      <c r="A87" s="64"/>
      <c r="B87" s="80"/>
      <c r="C87" s="66"/>
      <c r="D87" s="72"/>
      <c r="F87" s="79"/>
    </row>
    <row r="88" spans="1:8" s="63" customFormat="1" ht="13.8">
      <c r="A88" s="64"/>
      <c r="B88" s="80"/>
      <c r="C88" s="66"/>
      <c r="D88" s="72"/>
      <c r="F88" s="79"/>
    </row>
    <row r="89" spans="1:8" s="63" customFormat="1" ht="13.8">
      <c r="A89" s="64"/>
      <c r="B89" s="80"/>
      <c r="C89" s="66"/>
      <c r="D89" s="72"/>
      <c r="F89" s="79"/>
    </row>
    <row r="90" spans="1:8" s="63" customFormat="1" ht="13.8">
      <c r="A90" s="79"/>
      <c r="B90" s="80"/>
      <c r="C90" s="73"/>
      <c r="D90" s="75"/>
      <c r="F90" s="79"/>
    </row>
    <row r="91" spans="1:8" s="63" customFormat="1" ht="13.8">
      <c r="A91" s="79"/>
      <c r="B91" s="80"/>
      <c r="C91" s="73"/>
      <c r="D91" s="75"/>
      <c r="F91" s="79"/>
    </row>
    <row r="92" spans="1:8" s="63" customFormat="1" ht="13.8">
      <c r="A92" s="79"/>
      <c r="B92" s="80"/>
      <c r="D92" s="75"/>
      <c r="F92" s="79"/>
    </row>
    <row r="93" spans="1:8" s="63" customFormat="1" ht="13.8">
      <c r="A93" s="79"/>
      <c r="B93" s="80"/>
      <c r="D93" s="75"/>
      <c r="F93" s="79"/>
    </row>
    <row r="94" spans="1:8" s="63" customFormat="1" ht="13.8">
      <c r="A94" s="79"/>
      <c r="B94" s="80"/>
      <c r="D94" s="75"/>
      <c r="F94" s="79"/>
    </row>
    <row r="95" spans="1:8" s="63" customFormat="1" ht="13.8">
      <c r="A95" s="79"/>
      <c r="B95" s="80"/>
      <c r="D95" s="75"/>
      <c r="F95" s="79"/>
    </row>
    <row r="96" spans="1:8" s="63" customFormat="1" ht="13.8">
      <c r="A96" s="79"/>
      <c r="B96" s="80"/>
      <c r="D96" s="75"/>
      <c r="F96" s="79"/>
    </row>
    <row r="97" spans="1:6" s="63" customFormat="1" ht="13.8">
      <c r="A97" s="79"/>
      <c r="B97" s="80"/>
      <c r="D97" s="75"/>
      <c r="F97" s="79"/>
    </row>
    <row r="98" spans="1:6" s="63" customFormat="1" ht="13.8">
      <c r="A98" s="79"/>
      <c r="B98" s="80"/>
      <c r="D98" s="75"/>
      <c r="F98" s="79"/>
    </row>
    <row r="99" spans="1:6" s="63" customFormat="1" ht="13.8">
      <c r="A99" s="79"/>
      <c r="B99" s="80"/>
      <c r="D99" s="75"/>
      <c r="F99" s="79"/>
    </row>
    <row r="100" spans="1:6" s="63" customFormat="1" ht="13.8">
      <c r="A100" s="79"/>
      <c r="B100" s="80"/>
      <c r="D100" s="75"/>
      <c r="F100" s="79"/>
    </row>
    <row r="101" spans="1:6">
      <c r="A101" s="60"/>
      <c r="B101" s="5"/>
    </row>
    <row r="102" spans="1:6">
      <c r="A102" s="60"/>
    </row>
  </sheetData>
  <autoFilter ref="B2:B102" xr:uid="{00000000-0009-0000-0000-000001000000}"/>
  <mergeCells count="5">
    <mergeCell ref="A2:G2"/>
    <mergeCell ref="A3:G3"/>
    <mergeCell ref="A7:G7"/>
    <mergeCell ref="A4:G4"/>
    <mergeCell ref="A5:G5"/>
  </mergeCells>
  <phoneticPr fontId="28" type="noConversion"/>
  <printOptions horizontalCentered="1"/>
  <pageMargins left="0.23622047244094491" right="0.23622047244094491" top="0.74803149606299213" bottom="0.74803149606299213" header="0.31496062992125984" footer="0.31496062992125984"/>
  <pageSetup scale="60" orientation="portrait" horizontalDpi="300" verticalDpi="300" r:id="rId1"/>
  <headerFooter alignWithMargins="0">
    <oddHeader>&amp;R&amp;11&amp;P</oddHeader>
  </headerFooter>
  <rowBreaks count="2" manualBreakCount="2">
    <brk id="58" max="6" man="1"/>
    <brk id="6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EAB51-B173-4C00-93B7-D95D153D8304}">
  <dimension ref="A3:G17"/>
  <sheetViews>
    <sheetView workbookViewId="0">
      <selection activeCell="D30" sqref="D30"/>
    </sheetView>
  </sheetViews>
  <sheetFormatPr baseColWidth="10" defaultRowHeight="13.2"/>
  <cols>
    <col min="2" max="2" width="36.77734375" customWidth="1"/>
    <col min="3" max="3" width="14.6640625" customWidth="1"/>
    <col min="4" max="4" width="12.44140625" bestFit="1" customWidth="1"/>
    <col min="5" max="5" width="13.21875" customWidth="1"/>
    <col min="6" max="6" width="12.44140625" bestFit="1" customWidth="1"/>
    <col min="7" max="7" width="15" bestFit="1" customWidth="1"/>
  </cols>
  <sheetData>
    <row r="3" spans="1:7">
      <c r="B3" s="116" t="s">
        <v>7</v>
      </c>
      <c r="C3" s="116" t="s">
        <v>8</v>
      </c>
      <c r="D3" s="116"/>
      <c r="E3" s="116"/>
      <c r="F3" s="116"/>
      <c r="G3" s="116"/>
    </row>
    <row r="4" spans="1:7">
      <c r="B4" s="116"/>
      <c r="C4" s="116" t="s">
        <v>9</v>
      </c>
      <c r="D4" s="116"/>
      <c r="E4" s="116"/>
      <c r="F4" s="116"/>
      <c r="G4" s="116"/>
    </row>
    <row r="5" spans="1:7">
      <c r="B5" s="116"/>
      <c r="C5" s="116"/>
      <c r="D5" s="116"/>
      <c r="E5" s="116"/>
      <c r="F5" s="116"/>
      <c r="G5" s="116"/>
    </row>
    <row r="6" spans="1:7">
      <c r="B6" s="116"/>
      <c r="C6" s="116"/>
      <c r="D6" s="117" t="s">
        <v>143</v>
      </c>
      <c r="E6" s="117" t="s">
        <v>144</v>
      </c>
      <c r="F6" s="117" t="s">
        <v>145</v>
      </c>
      <c r="G6" s="117" t="s">
        <v>146</v>
      </c>
    </row>
    <row r="7" spans="1:7">
      <c r="A7" s="116" t="s">
        <v>28</v>
      </c>
      <c r="B7" s="116" t="s">
        <v>22</v>
      </c>
      <c r="C7" s="111">
        <v>297302.44</v>
      </c>
      <c r="D7" s="111">
        <f>+C7*0.25</f>
        <v>74325.61</v>
      </c>
      <c r="E7" s="111">
        <f>+C7*0.5</f>
        <v>148651.22</v>
      </c>
      <c r="F7" s="111">
        <f>+C7*0.25</f>
        <v>74325.61</v>
      </c>
      <c r="G7" s="111"/>
    </row>
    <row r="8" spans="1:7">
      <c r="A8" s="116" t="s">
        <v>10</v>
      </c>
      <c r="B8" s="116" t="s">
        <v>38</v>
      </c>
      <c r="C8" s="111">
        <v>117057.44</v>
      </c>
      <c r="D8" s="111"/>
      <c r="E8" s="111"/>
      <c r="F8" s="111"/>
      <c r="G8" s="111">
        <f>+C8*1</f>
        <v>117057.44</v>
      </c>
    </row>
    <row r="9" spans="1:7">
      <c r="A9" s="116" t="s">
        <v>24</v>
      </c>
      <c r="B9" s="116" t="s">
        <v>11</v>
      </c>
      <c r="C9" s="111">
        <v>722888.74</v>
      </c>
      <c r="D9" s="111"/>
      <c r="E9" s="111">
        <f>+C9*0.3</f>
        <v>216866.622</v>
      </c>
      <c r="F9" s="111">
        <f>+C9*0.3</f>
        <v>216866.622</v>
      </c>
      <c r="G9" s="111">
        <f>+C9*0.4</f>
        <v>289155.49599999998</v>
      </c>
    </row>
    <row r="10" spans="1:7">
      <c r="A10" s="116" t="s">
        <v>31</v>
      </c>
      <c r="B10" s="116" t="s">
        <v>25</v>
      </c>
      <c r="C10" s="111">
        <v>777751.37999999989</v>
      </c>
      <c r="D10" s="111">
        <f>+C10*0.33</f>
        <v>256657.95539999998</v>
      </c>
      <c r="E10" s="111">
        <f>+C10*0.33</f>
        <v>256657.95539999998</v>
      </c>
      <c r="F10" s="111">
        <f>+C10*0.34</f>
        <v>264435.46919999999</v>
      </c>
      <c r="G10" s="111"/>
    </row>
    <row r="12" spans="1:7">
      <c r="B12" s="115" t="s">
        <v>147</v>
      </c>
      <c r="C12" s="111">
        <f>SUM(C7:C11)</f>
        <v>1915000</v>
      </c>
      <c r="D12" s="111">
        <f t="shared" ref="D12:G12" si="0">SUM(D7:D11)</f>
        <v>330983.56539999996</v>
      </c>
      <c r="E12" s="111">
        <f t="shared" si="0"/>
        <v>622175.79740000004</v>
      </c>
      <c r="F12" s="111">
        <f t="shared" si="0"/>
        <v>555627.70120000001</v>
      </c>
      <c r="G12" s="111">
        <f t="shared" si="0"/>
        <v>406212.93599999999</v>
      </c>
    </row>
    <row r="13" spans="1:7">
      <c r="B13" s="115" t="s">
        <v>149</v>
      </c>
      <c r="C13" s="111">
        <f>+C12*1.16</f>
        <v>2221400</v>
      </c>
      <c r="D13" s="111">
        <f t="shared" ref="D13:G13" si="1">+D12*1.16</f>
        <v>383940.93586399994</v>
      </c>
      <c r="E13" s="111">
        <f t="shared" si="1"/>
        <v>721723.92498400004</v>
      </c>
      <c r="F13" s="111">
        <f t="shared" si="1"/>
        <v>644528.13339199999</v>
      </c>
      <c r="G13" s="111">
        <f t="shared" si="1"/>
        <v>471207.00575999997</v>
      </c>
    </row>
    <row r="14" spans="1:7">
      <c r="C14" s="112">
        <v>1</v>
      </c>
      <c r="D14" s="113">
        <f>+D12/C12</f>
        <v>0.17283737096605742</v>
      </c>
      <c r="E14" s="113">
        <f>+E12/C12</f>
        <v>0.32489597775456919</v>
      </c>
      <c r="F14" s="113">
        <f>+F12/C12</f>
        <v>0.29014501368146217</v>
      </c>
      <c r="G14" s="113">
        <f>+G12/C12</f>
        <v>0.21212163759791122</v>
      </c>
    </row>
    <row r="16" spans="1:7">
      <c r="B16" s="115" t="s">
        <v>148</v>
      </c>
      <c r="C16" s="4">
        <v>1090</v>
      </c>
      <c r="D16" s="114">
        <f>+C16*D14</f>
        <v>188.3927343530026</v>
      </c>
      <c r="E16" s="114">
        <f>+C16*E14</f>
        <v>354.1366157524804</v>
      </c>
      <c r="F16" s="114">
        <f>+C16*F14</f>
        <v>316.25806491279377</v>
      </c>
      <c r="G16" s="114">
        <f>+C16*G14</f>
        <v>231.21258498172324</v>
      </c>
    </row>
    <row r="17" spans="4:7">
      <c r="D17" s="4">
        <v>188</v>
      </c>
      <c r="E17" s="4">
        <v>354</v>
      </c>
      <c r="F17" s="4">
        <v>316</v>
      </c>
      <c r="G17" s="4">
        <v>232</v>
      </c>
    </row>
  </sheetData>
  <phoneticPr fontId="3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PARTIDAS</vt:lpstr>
      <vt:lpstr>CATALOGO </vt:lpstr>
      <vt:lpstr>Hoja1</vt:lpstr>
      <vt:lpstr>'CATALOGO '!Área_de_impresión</vt:lpstr>
      <vt:lpstr>PARTIDAS!Área_de_impresión</vt:lpstr>
      <vt:lpstr>'CATALOGO '!Títulos_a_imprimir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Nelton Guzmán Martínez</cp:lastModifiedBy>
  <cp:lastPrinted>2025-09-06T15:43:21Z</cp:lastPrinted>
  <dcterms:created xsi:type="dcterms:W3CDTF">2007-05-21T21:41:52Z</dcterms:created>
  <dcterms:modified xsi:type="dcterms:W3CDTF">2025-09-06T15:54:45Z</dcterms:modified>
</cp:coreProperties>
</file>